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FA21605A-7B62-4004-AA10-814A5A626C53}" xr6:coauthVersionLast="47" xr6:coauthVersionMax="47" xr10:uidLastSave="{00000000-0000-0000-0000-000000000000}"/>
  <bookViews>
    <workbookView xWindow="-110" yWindow="-110" windowWidth="19420" windowHeight="10300" firstSheet="1" activeTab="7" xr2:uid="{00000000-000D-0000-FFFF-FFFF00000000}"/>
  </bookViews>
  <sheets>
    <sheet name="CSR" sheetId="1" r:id="rId1"/>
    <sheet name="SM" sheetId="2" r:id="rId2"/>
    <sheet name="LV" sheetId="3" r:id="rId3"/>
    <sheet name="TOBINS Q" sheetId="4" r:id="rId4"/>
    <sheet name="UK" sheetId="6" r:id="rId5"/>
    <sheet name="4 TAHUN TOBINS" sheetId="10" r:id="rId6"/>
    <sheet name="outlier data" sheetId="11" r:id="rId7"/>
    <sheet name="total sampel 159" sheetId="13" r:id="rId8"/>
  </sheets>
  <definedNames>
    <definedName name="_xlnm._FilterDatabase" localSheetId="5" hidden="1">'4 TAHUN TOBINS'!$A$1:$U$177</definedName>
    <definedName name="_xlnm._FilterDatabase" localSheetId="0" hidden="1">CSR!$A$1:$E$177</definedName>
    <definedName name="_xlnm._FilterDatabase" localSheetId="2" hidden="1">LV!$L$1:$L$977</definedName>
    <definedName name="_xlnm._FilterDatabase" localSheetId="1" hidden="1">SM!$A$1:$I$177</definedName>
    <definedName name="_xlnm._FilterDatabase" localSheetId="3" hidden="1">'TOBINS Q'!$D$1:$D$947</definedName>
    <definedName name="_xlnm._FilterDatabase" localSheetId="4" hidden="1">UK!$D$1:$D$976</definedName>
  </definedNames>
  <calcPr calcId="191029"/>
</workbook>
</file>

<file path=xl/calcChain.xml><?xml version="1.0" encoding="utf-8"?>
<calcChain xmlns="http://schemas.openxmlformats.org/spreadsheetml/2006/main">
  <c r="F177" i="6" l="1"/>
  <c r="F176" i="6"/>
  <c r="F175" i="6"/>
  <c r="F174" i="6"/>
  <c r="F173" i="6"/>
  <c r="F172" i="6"/>
  <c r="F171" i="6"/>
  <c r="F170" i="6"/>
  <c r="F169" i="6"/>
  <c r="F168" i="6"/>
  <c r="F167" i="6"/>
  <c r="F166" i="6"/>
  <c r="F165" i="6"/>
  <c r="F164" i="6"/>
  <c r="F163" i="6"/>
  <c r="F162" i="6"/>
  <c r="F161" i="6"/>
  <c r="F160" i="6"/>
  <c r="F159" i="6"/>
  <c r="F158" i="6"/>
  <c r="F157" i="6"/>
  <c r="F156" i="6"/>
  <c r="F155" i="6"/>
  <c r="F154" i="6"/>
  <c r="F153" i="6"/>
  <c r="F152" i="6"/>
  <c r="F151" i="6"/>
  <c r="F150" i="6"/>
  <c r="F149" i="6"/>
  <c r="F148" i="6"/>
  <c r="F147" i="6"/>
  <c r="F146" i="6"/>
  <c r="F145" i="6"/>
  <c r="F144" i="6"/>
  <c r="F143" i="6"/>
  <c r="F142" i="6"/>
  <c r="F141" i="6"/>
  <c r="F140" i="6"/>
  <c r="F139" i="6"/>
  <c r="F138" i="6"/>
  <c r="F137" i="6"/>
  <c r="F136" i="6"/>
  <c r="F135" i="6"/>
  <c r="F134" i="6"/>
  <c r="F133" i="6"/>
  <c r="F132" i="6"/>
  <c r="F131" i="6"/>
  <c r="F130" i="6"/>
  <c r="F129" i="6"/>
  <c r="F128" i="6"/>
  <c r="F127" i="6"/>
  <c r="F126" i="6"/>
  <c r="F125" i="6"/>
  <c r="F124" i="6"/>
  <c r="F123" i="6"/>
  <c r="F122" i="6"/>
  <c r="F121" i="6"/>
  <c r="F120" i="6"/>
  <c r="F119" i="6"/>
  <c r="F118" i="6"/>
  <c r="F117" i="6"/>
  <c r="F116" i="6"/>
  <c r="F115" i="6"/>
  <c r="F114" i="6"/>
  <c r="F113" i="6"/>
  <c r="F112" i="6"/>
  <c r="F111" i="6"/>
  <c r="F110" i="6"/>
  <c r="F109" i="6"/>
  <c r="F108" i="6"/>
  <c r="F107" i="6"/>
  <c r="F106" i="6"/>
  <c r="F105" i="6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2" i="6"/>
  <c r="F41" i="6"/>
  <c r="F40" i="6"/>
  <c r="F39" i="6"/>
  <c r="F38" i="6"/>
  <c r="F37" i="6"/>
  <c r="F36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8" i="6"/>
  <c r="F7" i="6"/>
  <c r="F6" i="6"/>
  <c r="F5" i="6"/>
  <c r="F4" i="6"/>
  <c r="F3" i="6"/>
  <c r="F2" i="6"/>
  <c r="G177" i="4"/>
  <c r="J177" i="4" s="1"/>
  <c r="G176" i="4"/>
  <c r="J176" i="4" s="1"/>
  <c r="G175" i="4"/>
  <c r="J175" i="4" s="1"/>
  <c r="G174" i="4"/>
  <c r="J174" i="4" s="1"/>
  <c r="G173" i="4"/>
  <c r="J173" i="4" s="1"/>
  <c r="G172" i="4"/>
  <c r="J172" i="4" s="1"/>
  <c r="G171" i="4"/>
  <c r="J171" i="4" s="1"/>
  <c r="G170" i="4"/>
  <c r="J170" i="4" s="1"/>
  <c r="G169" i="4"/>
  <c r="J169" i="4" s="1"/>
  <c r="G168" i="4"/>
  <c r="J168" i="4" s="1"/>
  <c r="G167" i="4"/>
  <c r="J167" i="4" s="1"/>
  <c r="G166" i="4"/>
  <c r="J166" i="4" s="1"/>
  <c r="G165" i="4"/>
  <c r="J165" i="4" s="1"/>
  <c r="G164" i="4"/>
  <c r="J164" i="4" s="1"/>
  <c r="G163" i="4"/>
  <c r="J163" i="4" s="1"/>
  <c r="G162" i="4"/>
  <c r="J162" i="4" s="1"/>
  <c r="G161" i="4"/>
  <c r="J161" i="4" s="1"/>
  <c r="G160" i="4"/>
  <c r="J160" i="4" s="1"/>
  <c r="G159" i="4"/>
  <c r="J159" i="4" s="1"/>
  <c r="G158" i="4"/>
  <c r="J158" i="4" s="1"/>
  <c r="G157" i="4"/>
  <c r="J157" i="4" s="1"/>
  <c r="G156" i="4"/>
  <c r="J156" i="4" s="1"/>
  <c r="G155" i="4"/>
  <c r="J155" i="4" s="1"/>
  <c r="G154" i="4"/>
  <c r="J154" i="4" s="1"/>
  <c r="G153" i="4"/>
  <c r="J153" i="4" s="1"/>
  <c r="G152" i="4"/>
  <c r="J152" i="4" s="1"/>
  <c r="G151" i="4"/>
  <c r="J151" i="4" s="1"/>
  <c r="G150" i="4"/>
  <c r="J150" i="4" s="1"/>
  <c r="G149" i="4"/>
  <c r="J149" i="4" s="1"/>
  <c r="G148" i="4"/>
  <c r="J148" i="4" s="1"/>
  <c r="G147" i="4"/>
  <c r="J147" i="4" s="1"/>
  <c r="G146" i="4"/>
  <c r="J146" i="4" s="1"/>
  <c r="G145" i="4"/>
  <c r="J145" i="4" s="1"/>
  <c r="G144" i="4"/>
  <c r="J144" i="4" s="1"/>
  <c r="G143" i="4"/>
  <c r="J143" i="4" s="1"/>
  <c r="G142" i="4"/>
  <c r="J142" i="4" s="1"/>
  <c r="G141" i="4"/>
  <c r="J141" i="4" s="1"/>
  <c r="G140" i="4"/>
  <c r="J140" i="4" s="1"/>
  <c r="G139" i="4"/>
  <c r="J139" i="4" s="1"/>
  <c r="G138" i="4"/>
  <c r="J138" i="4" s="1"/>
  <c r="G137" i="4"/>
  <c r="J137" i="4" s="1"/>
  <c r="G136" i="4"/>
  <c r="J136" i="4" s="1"/>
  <c r="G135" i="4"/>
  <c r="J135" i="4" s="1"/>
  <c r="G134" i="4"/>
  <c r="J134" i="4" s="1"/>
  <c r="G133" i="4"/>
  <c r="J133" i="4" s="1"/>
  <c r="G132" i="4"/>
  <c r="J132" i="4" s="1"/>
  <c r="G131" i="4"/>
  <c r="J131" i="4" s="1"/>
  <c r="G130" i="4"/>
  <c r="J130" i="4" s="1"/>
  <c r="G129" i="4"/>
  <c r="J129" i="4" s="1"/>
  <c r="G128" i="4"/>
  <c r="J128" i="4" s="1"/>
  <c r="G127" i="4"/>
  <c r="J127" i="4" s="1"/>
  <c r="G126" i="4"/>
  <c r="J126" i="4" s="1"/>
  <c r="G125" i="4"/>
  <c r="J125" i="4" s="1"/>
  <c r="G124" i="4"/>
  <c r="J124" i="4" s="1"/>
  <c r="G123" i="4"/>
  <c r="J123" i="4" s="1"/>
  <c r="G122" i="4"/>
  <c r="J122" i="4" s="1"/>
  <c r="G121" i="4"/>
  <c r="J121" i="4" s="1"/>
  <c r="G120" i="4"/>
  <c r="J120" i="4" s="1"/>
  <c r="G119" i="4"/>
  <c r="J119" i="4" s="1"/>
  <c r="G118" i="4"/>
  <c r="J118" i="4" s="1"/>
  <c r="G117" i="4"/>
  <c r="J117" i="4" s="1"/>
  <c r="G116" i="4"/>
  <c r="J116" i="4" s="1"/>
  <c r="G115" i="4"/>
  <c r="J115" i="4" s="1"/>
  <c r="G114" i="4"/>
  <c r="J114" i="4" s="1"/>
  <c r="G113" i="4"/>
  <c r="J113" i="4" s="1"/>
  <c r="G112" i="4"/>
  <c r="J112" i="4" s="1"/>
  <c r="G111" i="4"/>
  <c r="J111" i="4" s="1"/>
  <c r="G110" i="4"/>
  <c r="J110" i="4" s="1"/>
  <c r="G109" i="4"/>
  <c r="J109" i="4" s="1"/>
  <c r="G108" i="4"/>
  <c r="J108" i="4" s="1"/>
  <c r="G107" i="4"/>
  <c r="J107" i="4" s="1"/>
  <c r="G106" i="4"/>
  <c r="J106" i="4" s="1"/>
  <c r="G105" i="4"/>
  <c r="J105" i="4" s="1"/>
  <c r="G104" i="4"/>
  <c r="J104" i="4" s="1"/>
  <c r="G103" i="4"/>
  <c r="J103" i="4" s="1"/>
  <c r="G102" i="4"/>
  <c r="J102" i="4" s="1"/>
  <c r="G101" i="4"/>
  <c r="J101" i="4" s="1"/>
  <c r="G100" i="4"/>
  <c r="J100" i="4" s="1"/>
  <c r="G99" i="4"/>
  <c r="J99" i="4" s="1"/>
  <c r="G98" i="4"/>
  <c r="J98" i="4" s="1"/>
  <c r="G97" i="4"/>
  <c r="J97" i="4" s="1"/>
  <c r="G96" i="4"/>
  <c r="J96" i="4" s="1"/>
  <c r="G95" i="4"/>
  <c r="J95" i="4" s="1"/>
  <c r="G94" i="4"/>
  <c r="J94" i="4" s="1"/>
  <c r="G93" i="4"/>
  <c r="J93" i="4" s="1"/>
  <c r="G92" i="4"/>
  <c r="J92" i="4" s="1"/>
  <c r="G91" i="4"/>
  <c r="J91" i="4" s="1"/>
  <c r="G90" i="4"/>
  <c r="J90" i="4" s="1"/>
  <c r="G89" i="4"/>
  <c r="J89" i="4" s="1"/>
  <c r="G88" i="4"/>
  <c r="J88" i="4" s="1"/>
  <c r="G87" i="4"/>
  <c r="J87" i="4" s="1"/>
  <c r="G86" i="4"/>
  <c r="J86" i="4" s="1"/>
  <c r="G85" i="4"/>
  <c r="J85" i="4" s="1"/>
  <c r="G84" i="4"/>
  <c r="J84" i="4" s="1"/>
  <c r="G83" i="4"/>
  <c r="J83" i="4" s="1"/>
  <c r="G82" i="4"/>
  <c r="J82" i="4" s="1"/>
  <c r="G81" i="4"/>
  <c r="J81" i="4" s="1"/>
  <c r="G80" i="4"/>
  <c r="J80" i="4" s="1"/>
  <c r="G79" i="4"/>
  <c r="J79" i="4" s="1"/>
  <c r="G78" i="4"/>
  <c r="J78" i="4" s="1"/>
  <c r="G77" i="4"/>
  <c r="J77" i="4" s="1"/>
  <c r="G76" i="4"/>
  <c r="J76" i="4" s="1"/>
  <c r="G75" i="4"/>
  <c r="J75" i="4" s="1"/>
  <c r="G74" i="4"/>
  <c r="J74" i="4" s="1"/>
  <c r="G73" i="4"/>
  <c r="J73" i="4" s="1"/>
  <c r="G72" i="4"/>
  <c r="J72" i="4" s="1"/>
  <c r="G71" i="4"/>
  <c r="J71" i="4" s="1"/>
  <c r="G70" i="4"/>
  <c r="J70" i="4" s="1"/>
  <c r="G69" i="4"/>
  <c r="J69" i="4" s="1"/>
  <c r="G68" i="4"/>
  <c r="J68" i="4" s="1"/>
  <c r="G67" i="4"/>
  <c r="J67" i="4" s="1"/>
  <c r="G66" i="4"/>
  <c r="J66" i="4" s="1"/>
  <c r="G65" i="4"/>
  <c r="J65" i="4" s="1"/>
  <c r="G64" i="4"/>
  <c r="J64" i="4" s="1"/>
  <c r="G63" i="4"/>
  <c r="J63" i="4" s="1"/>
  <c r="G62" i="4"/>
  <c r="J62" i="4" s="1"/>
  <c r="G61" i="4"/>
  <c r="J61" i="4" s="1"/>
  <c r="G60" i="4"/>
  <c r="J60" i="4" s="1"/>
  <c r="G59" i="4"/>
  <c r="J59" i="4" s="1"/>
  <c r="G58" i="4"/>
  <c r="J58" i="4" s="1"/>
  <c r="G57" i="4"/>
  <c r="J57" i="4" s="1"/>
  <c r="G56" i="4"/>
  <c r="J56" i="4" s="1"/>
  <c r="G55" i="4"/>
  <c r="J55" i="4" s="1"/>
  <c r="G54" i="4"/>
  <c r="J54" i="4" s="1"/>
  <c r="G53" i="4"/>
  <c r="J53" i="4" s="1"/>
  <c r="G52" i="4"/>
  <c r="J52" i="4" s="1"/>
  <c r="G51" i="4"/>
  <c r="J51" i="4" s="1"/>
  <c r="G50" i="4"/>
  <c r="J50" i="4" s="1"/>
  <c r="G49" i="4"/>
  <c r="J49" i="4" s="1"/>
  <c r="G48" i="4"/>
  <c r="J48" i="4" s="1"/>
  <c r="G47" i="4"/>
  <c r="J47" i="4" s="1"/>
  <c r="G46" i="4"/>
  <c r="J46" i="4" s="1"/>
  <c r="G45" i="4"/>
  <c r="J45" i="4" s="1"/>
  <c r="G44" i="4"/>
  <c r="J44" i="4" s="1"/>
  <c r="G43" i="4"/>
  <c r="J43" i="4" s="1"/>
  <c r="G42" i="4"/>
  <c r="J42" i="4" s="1"/>
  <c r="G41" i="4"/>
  <c r="J41" i="4" s="1"/>
  <c r="G40" i="4"/>
  <c r="J40" i="4" s="1"/>
  <c r="G39" i="4"/>
  <c r="J39" i="4" s="1"/>
  <c r="G38" i="4"/>
  <c r="J38" i="4" s="1"/>
  <c r="G37" i="4"/>
  <c r="J37" i="4" s="1"/>
  <c r="G36" i="4"/>
  <c r="J36" i="4" s="1"/>
  <c r="G35" i="4"/>
  <c r="J35" i="4" s="1"/>
  <c r="G34" i="4"/>
  <c r="J34" i="4" s="1"/>
  <c r="G33" i="4"/>
  <c r="J33" i="4" s="1"/>
  <c r="G32" i="4"/>
  <c r="J32" i="4" s="1"/>
  <c r="G31" i="4"/>
  <c r="J31" i="4" s="1"/>
  <c r="G30" i="4"/>
  <c r="J30" i="4" s="1"/>
  <c r="G29" i="4"/>
  <c r="J29" i="4" s="1"/>
  <c r="G28" i="4"/>
  <c r="J28" i="4" s="1"/>
  <c r="G27" i="4"/>
  <c r="J27" i="4" s="1"/>
  <c r="G26" i="4"/>
  <c r="J26" i="4" s="1"/>
  <c r="G25" i="4"/>
  <c r="J25" i="4" s="1"/>
  <c r="G24" i="4"/>
  <c r="J24" i="4" s="1"/>
  <c r="G23" i="4"/>
  <c r="J23" i="4" s="1"/>
  <c r="G22" i="4"/>
  <c r="J22" i="4" s="1"/>
  <c r="G21" i="4"/>
  <c r="J21" i="4" s="1"/>
  <c r="G20" i="4"/>
  <c r="J20" i="4" s="1"/>
  <c r="G19" i="4"/>
  <c r="J19" i="4" s="1"/>
  <c r="G18" i="4"/>
  <c r="J18" i="4" s="1"/>
  <c r="G17" i="4"/>
  <c r="J17" i="4" s="1"/>
  <c r="G16" i="4"/>
  <c r="J16" i="4" s="1"/>
  <c r="G15" i="4"/>
  <c r="J15" i="4" s="1"/>
  <c r="G14" i="4"/>
  <c r="J14" i="4" s="1"/>
  <c r="G13" i="4"/>
  <c r="J13" i="4" s="1"/>
  <c r="G12" i="4"/>
  <c r="J12" i="4" s="1"/>
  <c r="G11" i="4"/>
  <c r="J11" i="4" s="1"/>
  <c r="G10" i="4"/>
  <c r="J10" i="4" s="1"/>
  <c r="G9" i="4"/>
  <c r="J9" i="4" s="1"/>
  <c r="G8" i="4"/>
  <c r="J8" i="4" s="1"/>
  <c r="G7" i="4"/>
  <c r="J7" i="4" s="1"/>
  <c r="G6" i="4"/>
  <c r="J6" i="4" s="1"/>
  <c r="G5" i="4"/>
  <c r="J5" i="4" s="1"/>
  <c r="G4" i="4"/>
  <c r="J4" i="4" s="1"/>
  <c r="G3" i="4"/>
  <c r="J3" i="4" s="1"/>
  <c r="G2" i="4"/>
  <c r="J2" i="4" s="1"/>
  <c r="J178" i="3"/>
  <c r="G178" i="3"/>
  <c r="J177" i="3"/>
  <c r="G177" i="3"/>
  <c r="K177" i="3" s="1"/>
  <c r="J176" i="3"/>
  <c r="G176" i="3"/>
  <c r="J175" i="3"/>
  <c r="G175" i="3"/>
  <c r="J174" i="3"/>
  <c r="G174" i="3"/>
  <c r="K174" i="3" s="1"/>
  <c r="J173" i="3"/>
  <c r="G173" i="3"/>
  <c r="K173" i="3" s="1"/>
  <c r="J172" i="3"/>
  <c r="G172" i="3"/>
  <c r="K172" i="3" s="1"/>
  <c r="J171" i="3"/>
  <c r="G171" i="3"/>
  <c r="K171" i="3" s="1"/>
  <c r="J170" i="3"/>
  <c r="G170" i="3"/>
  <c r="K170" i="3" s="1"/>
  <c r="J169" i="3"/>
  <c r="G169" i="3"/>
  <c r="K169" i="3" s="1"/>
  <c r="J168" i="3"/>
  <c r="G168" i="3"/>
  <c r="J167" i="3"/>
  <c r="G167" i="3"/>
  <c r="J166" i="3"/>
  <c r="G166" i="3"/>
  <c r="K166" i="3" s="1"/>
  <c r="J165" i="3"/>
  <c r="G165" i="3"/>
  <c r="K165" i="3" s="1"/>
  <c r="J164" i="3"/>
  <c r="G164" i="3"/>
  <c r="K164" i="3" s="1"/>
  <c r="J163" i="3"/>
  <c r="G163" i="3"/>
  <c r="J162" i="3"/>
  <c r="G162" i="3"/>
  <c r="K162" i="3" s="1"/>
  <c r="J161" i="3"/>
  <c r="G161" i="3"/>
  <c r="K161" i="3" s="1"/>
  <c r="J160" i="3"/>
  <c r="G160" i="3"/>
  <c r="J159" i="3"/>
  <c r="G159" i="3"/>
  <c r="J158" i="3"/>
  <c r="G158" i="3"/>
  <c r="K158" i="3" s="1"/>
  <c r="J157" i="3"/>
  <c r="G157" i="3"/>
  <c r="J156" i="3"/>
  <c r="G156" i="3"/>
  <c r="K156" i="3" s="1"/>
  <c r="J155" i="3"/>
  <c r="G155" i="3"/>
  <c r="J154" i="3"/>
  <c r="G154" i="3"/>
  <c r="K154" i="3" s="1"/>
  <c r="J153" i="3"/>
  <c r="G153" i="3"/>
  <c r="K153" i="3" s="1"/>
  <c r="J152" i="3"/>
  <c r="G152" i="3"/>
  <c r="J151" i="3"/>
  <c r="G151" i="3"/>
  <c r="J150" i="3"/>
  <c r="G150" i="3"/>
  <c r="K150" i="3" s="1"/>
  <c r="J149" i="3"/>
  <c r="G149" i="3"/>
  <c r="K149" i="3" s="1"/>
  <c r="J148" i="3"/>
  <c r="G148" i="3"/>
  <c r="K148" i="3" s="1"/>
  <c r="J147" i="3"/>
  <c r="G147" i="3"/>
  <c r="J146" i="3"/>
  <c r="G146" i="3"/>
  <c r="K146" i="3" s="1"/>
  <c r="J145" i="3"/>
  <c r="G145" i="3"/>
  <c r="K145" i="3" s="1"/>
  <c r="J144" i="3"/>
  <c r="G144" i="3"/>
  <c r="J143" i="3"/>
  <c r="G143" i="3"/>
  <c r="J142" i="3"/>
  <c r="G142" i="3"/>
  <c r="K142" i="3" s="1"/>
  <c r="J141" i="3"/>
  <c r="G141" i="3"/>
  <c r="K141" i="3" s="1"/>
  <c r="J140" i="3"/>
  <c r="G140" i="3"/>
  <c r="K140" i="3" s="1"/>
  <c r="J139" i="3"/>
  <c r="G139" i="3"/>
  <c r="J138" i="3"/>
  <c r="G138" i="3"/>
  <c r="K138" i="3" s="1"/>
  <c r="J137" i="3"/>
  <c r="G137" i="3"/>
  <c r="K137" i="3" s="1"/>
  <c r="J136" i="3"/>
  <c r="G136" i="3"/>
  <c r="J135" i="3"/>
  <c r="G135" i="3"/>
  <c r="J134" i="3"/>
  <c r="G134" i="3"/>
  <c r="K134" i="3" s="1"/>
  <c r="J133" i="3"/>
  <c r="G133" i="3"/>
  <c r="K133" i="3" s="1"/>
  <c r="J132" i="3"/>
  <c r="G132" i="3"/>
  <c r="J131" i="3"/>
  <c r="G131" i="3"/>
  <c r="J130" i="3"/>
  <c r="G130" i="3"/>
  <c r="K130" i="3" s="1"/>
  <c r="J129" i="3"/>
  <c r="G129" i="3"/>
  <c r="K129" i="3" s="1"/>
  <c r="J128" i="3"/>
  <c r="G128" i="3"/>
  <c r="K128" i="3" s="1"/>
  <c r="J127" i="3"/>
  <c r="G127" i="3"/>
  <c r="J126" i="3"/>
  <c r="G126" i="3"/>
  <c r="K126" i="3" s="1"/>
  <c r="J125" i="3"/>
  <c r="G125" i="3"/>
  <c r="J124" i="3"/>
  <c r="G124" i="3"/>
  <c r="J123" i="3"/>
  <c r="G123" i="3"/>
  <c r="J122" i="3"/>
  <c r="G122" i="3"/>
  <c r="K122" i="3" s="1"/>
  <c r="J121" i="3"/>
  <c r="G121" i="3"/>
  <c r="K121" i="3" s="1"/>
  <c r="J120" i="3"/>
  <c r="G120" i="3"/>
  <c r="K120" i="3" s="1"/>
  <c r="J119" i="3"/>
  <c r="G119" i="3"/>
  <c r="J118" i="3"/>
  <c r="G118" i="3"/>
  <c r="J117" i="3"/>
  <c r="G117" i="3"/>
  <c r="K117" i="3" s="1"/>
  <c r="J116" i="3"/>
  <c r="G116" i="3"/>
  <c r="J115" i="3"/>
  <c r="G115" i="3"/>
  <c r="J114" i="3"/>
  <c r="G114" i="3"/>
  <c r="J113" i="3"/>
  <c r="G113" i="3"/>
  <c r="K113" i="3" s="1"/>
  <c r="J112" i="3"/>
  <c r="G112" i="3"/>
  <c r="K112" i="3" s="1"/>
  <c r="J111" i="3"/>
  <c r="G111" i="3"/>
  <c r="J110" i="3"/>
  <c r="G110" i="3"/>
  <c r="K110" i="3" s="1"/>
  <c r="J109" i="3"/>
  <c r="G109" i="3"/>
  <c r="K109" i="3" s="1"/>
  <c r="J108" i="3"/>
  <c r="G108" i="3"/>
  <c r="J107" i="3"/>
  <c r="G107" i="3"/>
  <c r="J106" i="3"/>
  <c r="G106" i="3"/>
  <c r="K106" i="3" s="1"/>
  <c r="J105" i="3"/>
  <c r="G105" i="3"/>
  <c r="K105" i="3" s="1"/>
  <c r="J104" i="3"/>
  <c r="G104" i="3"/>
  <c r="J103" i="3"/>
  <c r="G103" i="3"/>
  <c r="J102" i="3"/>
  <c r="G102" i="3"/>
  <c r="K102" i="3" s="1"/>
  <c r="J101" i="3"/>
  <c r="G101" i="3"/>
  <c r="K101" i="3" s="1"/>
  <c r="J100" i="3"/>
  <c r="G100" i="3"/>
  <c r="J99" i="3"/>
  <c r="G99" i="3"/>
  <c r="J98" i="3"/>
  <c r="G98" i="3"/>
  <c r="K98" i="3" s="1"/>
  <c r="J97" i="3"/>
  <c r="G97" i="3"/>
  <c r="K97" i="3" s="1"/>
  <c r="J96" i="3"/>
  <c r="G96" i="3"/>
  <c r="J95" i="3"/>
  <c r="G95" i="3"/>
  <c r="J94" i="3"/>
  <c r="G94" i="3"/>
  <c r="J93" i="3"/>
  <c r="G93" i="3"/>
  <c r="J92" i="3"/>
  <c r="G92" i="3"/>
  <c r="J91" i="3"/>
  <c r="G91" i="3"/>
  <c r="J90" i="3"/>
  <c r="G90" i="3"/>
  <c r="J89" i="3"/>
  <c r="G89" i="3"/>
  <c r="K89" i="3" s="1"/>
  <c r="J88" i="3"/>
  <c r="G88" i="3"/>
  <c r="J87" i="3"/>
  <c r="G87" i="3"/>
  <c r="J86" i="3"/>
  <c r="G86" i="3"/>
  <c r="K86" i="3" s="1"/>
  <c r="J85" i="3"/>
  <c r="G85" i="3"/>
  <c r="K85" i="3" s="1"/>
  <c r="J84" i="3"/>
  <c r="G84" i="3"/>
  <c r="J83" i="3"/>
  <c r="G83" i="3"/>
  <c r="J82" i="3"/>
  <c r="G82" i="3"/>
  <c r="K82" i="3" s="1"/>
  <c r="J81" i="3"/>
  <c r="G81" i="3"/>
  <c r="K81" i="3" s="1"/>
  <c r="J80" i="3"/>
  <c r="G80" i="3"/>
  <c r="J79" i="3"/>
  <c r="G79" i="3"/>
  <c r="J78" i="3"/>
  <c r="G78" i="3"/>
  <c r="K78" i="3" s="1"/>
  <c r="J77" i="3"/>
  <c r="G77" i="3"/>
  <c r="K77" i="3" s="1"/>
  <c r="J76" i="3"/>
  <c r="G76" i="3"/>
  <c r="J75" i="3"/>
  <c r="G75" i="3"/>
  <c r="J74" i="3"/>
  <c r="G74" i="3"/>
  <c r="K74" i="3" s="1"/>
  <c r="J73" i="3"/>
  <c r="G73" i="3"/>
  <c r="J72" i="3"/>
  <c r="G72" i="3"/>
  <c r="J71" i="3"/>
  <c r="G71" i="3"/>
  <c r="J70" i="3"/>
  <c r="G70" i="3"/>
  <c r="J69" i="3"/>
  <c r="G69" i="3"/>
  <c r="K69" i="3" s="1"/>
  <c r="J68" i="3"/>
  <c r="G68" i="3"/>
  <c r="J67" i="3"/>
  <c r="G67" i="3"/>
  <c r="K67" i="3" s="1"/>
  <c r="J66" i="3"/>
  <c r="G66" i="3"/>
  <c r="J65" i="3"/>
  <c r="G65" i="3"/>
  <c r="J64" i="3"/>
  <c r="G64" i="3"/>
  <c r="J63" i="3"/>
  <c r="G63" i="3"/>
  <c r="J62" i="3"/>
  <c r="G62" i="3"/>
  <c r="J61" i="3"/>
  <c r="G61" i="3"/>
  <c r="K61" i="3" s="1"/>
  <c r="J60" i="3"/>
  <c r="G60" i="3"/>
  <c r="J59" i="3"/>
  <c r="G59" i="3"/>
  <c r="J58" i="3"/>
  <c r="G58" i="3"/>
  <c r="J57" i="3"/>
  <c r="G57" i="3"/>
  <c r="K57" i="3" s="1"/>
  <c r="J56" i="3"/>
  <c r="G56" i="3"/>
  <c r="J55" i="3"/>
  <c r="G55" i="3"/>
  <c r="J54" i="3"/>
  <c r="G54" i="3"/>
  <c r="K54" i="3" s="1"/>
  <c r="J53" i="3"/>
  <c r="G53" i="3"/>
  <c r="K53" i="3" s="1"/>
  <c r="J52" i="3"/>
  <c r="G52" i="3"/>
  <c r="J51" i="3"/>
  <c r="G51" i="3"/>
  <c r="K51" i="3" s="1"/>
  <c r="J50" i="3"/>
  <c r="G50" i="3"/>
  <c r="K50" i="3" s="1"/>
  <c r="J49" i="3"/>
  <c r="G49" i="3"/>
  <c r="K49" i="3" s="1"/>
  <c r="J48" i="3"/>
  <c r="G48" i="3"/>
  <c r="J47" i="3"/>
  <c r="G47" i="3"/>
  <c r="K47" i="3" s="1"/>
  <c r="J46" i="3"/>
  <c r="G46" i="3"/>
  <c r="K46" i="3" s="1"/>
  <c r="J45" i="3"/>
  <c r="G45" i="3"/>
  <c r="J44" i="3"/>
  <c r="G44" i="3"/>
  <c r="J43" i="3"/>
  <c r="G43" i="3"/>
  <c r="J42" i="3"/>
  <c r="G42" i="3"/>
  <c r="J41" i="3"/>
  <c r="G41" i="3"/>
  <c r="J40" i="3"/>
  <c r="G40" i="3"/>
  <c r="J39" i="3"/>
  <c r="G39" i="3"/>
  <c r="K39" i="3" s="1"/>
  <c r="J38" i="3"/>
  <c r="G38" i="3"/>
  <c r="J37" i="3"/>
  <c r="G37" i="3"/>
  <c r="J36" i="3"/>
  <c r="G36" i="3"/>
  <c r="J35" i="3"/>
  <c r="G35" i="3"/>
  <c r="J34" i="3"/>
  <c r="G34" i="3"/>
  <c r="J33" i="3"/>
  <c r="G33" i="3"/>
  <c r="J32" i="3"/>
  <c r="G32" i="3"/>
  <c r="K32" i="3" s="1"/>
  <c r="J31" i="3"/>
  <c r="G31" i="3"/>
  <c r="J30" i="3"/>
  <c r="G30" i="3"/>
  <c r="J29" i="3"/>
  <c r="G29" i="3"/>
  <c r="J28" i="3"/>
  <c r="G28" i="3"/>
  <c r="J27" i="3"/>
  <c r="G27" i="3"/>
  <c r="J26" i="3"/>
  <c r="G26" i="3"/>
  <c r="K26" i="3" s="1"/>
  <c r="J25" i="3"/>
  <c r="G25" i="3"/>
  <c r="J24" i="3"/>
  <c r="G24" i="3"/>
  <c r="J23" i="3"/>
  <c r="G23" i="3"/>
  <c r="J22" i="3"/>
  <c r="G22" i="3"/>
  <c r="K22" i="3" s="1"/>
  <c r="J21" i="3"/>
  <c r="G21" i="3"/>
  <c r="J20" i="3"/>
  <c r="G20" i="3"/>
  <c r="K20" i="3" s="1"/>
  <c r="J19" i="3"/>
  <c r="G19" i="3"/>
  <c r="K19" i="3" s="1"/>
  <c r="J18" i="3"/>
  <c r="G18" i="3"/>
  <c r="K18" i="3" s="1"/>
  <c r="J17" i="3"/>
  <c r="G17" i="3"/>
  <c r="J16" i="3"/>
  <c r="G16" i="3"/>
  <c r="J15" i="3"/>
  <c r="G15" i="3"/>
  <c r="J14" i="3"/>
  <c r="G14" i="3"/>
  <c r="K14" i="3" s="1"/>
  <c r="J13" i="3"/>
  <c r="G13" i="3"/>
  <c r="K13" i="3" s="1"/>
  <c r="J12" i="3"/>
  <c r="G12" i="3"/>
  <c r="K12" i="3" s="1"/>
  <c r="J11" i="3"/>
  <c r="G11" i="3"/>
  <c r="J10" i="3"/>
  <c r="G10" i="3"/>
  <c r="J9" i="3"/>
  <c r="G9" i="3"/>
  <c r="J8" i="3"/>
  <c r="G8" i="3"/>
  <c r="J7" i="3"/>
  <c r="G7" i="3"/>
  <c r="J6" i="3"/>
  <c r="G6" i="3"/>
  <c r="J5" i="3"/>
  <c r="G5" i="3"/>
  <c r="J4" i="3"/>
  <c r="G4" i="3"/>
  <c r="K4" i="3" s="1"/>
  <c r="J3" i="3"/>
  <c r="G3" i="3"/>
  <c r="F177" i="2"/>
  <c r="G177" i="2" s="1"/>
  <c r="G176" i="2"/>
  <c r="G175" i="2"/>
  <c r="G174" i="2"/>
  <c r="F173" i="2"/>
  <c r="G173" i="2" s="1"/>
  <c r="G172" i="2"/>
  <c r="G171" i="2"/>
  <c r="G170" i="2"/>
  <c r="F169" i="2"/>
  <c r="G169" i="2" s="1"/>
  <c r="G168" i="2"/>
  <c r="G167" i="2"/>
  <c r="G166" i="2"/>
  <c r="F165" i="2"/>
  <c r="G165" i="2" s="1"/>
  <c r="G164" i="2"/>
  <c r="G163" i="2"/>
  <c r="G162" i="2"/>
  <c r="F161" i="2"/>
  <c r="G161" i="2" s="1"/>
  <c r="G160" i="2"/>
  <c r="G159" i="2"/>
  <c r="G158" i="2"/>
  <c r="F157" i="2"/>
  <c r="G157" i="2" s="1"/>
  <c r="G156" i="2"/>
  <c r="G155" i="2"/>
  <c r="G154" i="2"/>
  <c r="F153" i="2"/>
  <c r="G153" i="2" s="1"/>
  <c r="G152" i="2"/>
  <c r="G151" i="2"/>
  <c r="G150" i="2"/>
  <c r="F149" i="2"/>
  <c r="G149" i="2" s="1"/>
  <c r="G148" i="2"/>
  <c r="G147" i="2"/>
  <c r="G146" i="2"/>
  <c r="F145" i="2"/>
  <c r="G145" i="2" s="1"/>
  <c r="G144" i="2"/>
  <c r="G143" i="2"/>
  <c r="G142" i="2"/>
  <c r="F141" i="2"/>
  <c r="G141" i="2" s="1"/>
  <c r="G140" i="2"/>
  <c r="G139" i="2"/>
  <c r="G138" i="2"/>
  <c r="F137" i="2"/>
  <c r="E137" i="2"/>
  <c r="G137" i="2" s="1"/>
  <c r="G136" i="2"/>
  <c r="G135" i="2"/>
  <c r="G134" i="2"/>
  <c r="F133" i="2"/>
  <c r="G133" i="2" s="1"/>
  <c r="G132" i="2"/>
  <c r="G131" i="2"/>
  <c r="G130" i="2"/>
  <c r="F129" i="2"/>
  <c r="G129" i="2" s="1"/>
  <c r="G128" i="2"/>
  <c r="G127" i="2"/>
  <c r="G126" i="2"/>
  <c r="F125" i="2"/>
  <c r="G125" i="2" s="1"/>
  <c r="G124" i="2"/>
  <c r="G123" i="2"/>
  <c r="G122" i="2"/>
  <c r="F121" i="2"/>
  <c r="G121" i="2" s="1"/>
  <c r="G120" i="2"/>
  <c r="G119" i="2"/>
  <c r="G118" i="2"/>
  <c r="F117" i="2"/>
  <c r="G117" i="2" s="1"/>
  <c r="G116" i="2"/>
  <c r="G115" i="2"/>
  <c r="G114" i="2"/>
  <c r="F113" i="2"/>
  <c r="G113" i="2" s="1"/>
  <c r="G112" i="2"/>
  <c r="G111" i="2"/>
  <c r="G110" i="2"/>
  <c r="F109" i="2"/>
  <c r="G109" i="2" s="1"/>
  <c r="G108" i="2"/>
  <c r="G107" i="2"/>
  <c r="G106" i="2"/>
  <c r="F105" i="2"/>
  <c r="G105" i="2" s="1"/>
  <c r="G104" i="2"/>
  <c r="G103" i="2"/>
  <c r="G102" i="2"/>
  <c r="F101" i="2"/>
  <c r="G101" i="2" s="1"/>
  <c r="G100" i="2"/>
  <c r="G99" i="2"/>
  <c r="G98" i="2"/>
  <c r="F97" i="2"/>
  <c r="G97" i="2" s="1"/>
  <c r="G96" i="2"/>
  <c r="G95" i="2"/>
  <c r="G94" i="2"/>
  <c r="F93" i="2"/>
  <c r="G93" i="2" s="1"/>
  <c r="G92" i="2"/>
  <c r="G91" i="2"/>
  <c r="G90" i="2"/>
  <c r="F89" i="2"/>
  <c r="G89" i="2" s="1"/>
  <c r="G88" i="2"/>
  <c r="G87" i="2"/>
  <c r="G86" i="2"/>
  <c r="F85" i="2"/>
  <c r="G85" i="2" s="1"/>
  <c r="G84" i="2"/>
  <c r="G83" i="2"/>
  <c r="G82" i="2"/>
  <c r="F81" i="2"/>
  <c r="G81" i="2" s="1"/>
  <c r="G80" i="2"/>
  <c r="G79" i="2"/>
  <c r="G78" i="2"/>
  <c r="F77" i="2"/>
  <c r="E77" i="2"/>
  <c r="G76" i="2"/>
  <c r="G75" i="2"/>
  <c r="G74" i="2"/>
  <c r="F73" i="2"/>
  <c r="G73" i="2" s="1"/>
  <c r="G72" i="2"/>
  <c r="G71" i="2"/>
  <c r="G70" i="2"/>
  <c r="F69" i="2"/>
  <c r="G69" i="2" s="1"/>
  <c r="G68" i="2"/>
  <c r="G67" i="2"/>
  <c r="G66" i="2"/>
  <c r="F65" i="2"/>
  <c r="G65" i="2" s="1"/>
  <c r="G64" i="2"/>
  <c r="G63" i="2"/>
  <c r="G62" i="2"/>
  <c r="F61" i="2"/>
  <c r="E61" i="2"/>
  <c r="G60" i="2"/>
  <c r="G59" i="2"/>
  <c r="G58" i="2"/>
  <c r="F57" i="2"/>
  <c r="G57" i="2" s="1"/>
  <c r="G56" i="2"/>
  <c r="G55" i="2"/>
  <c r="G54" i="2"/>
  <c r="F53" i="2"/>
  <c r="G53" i="2" s="1"/>
  <c r="G52" i="2"/>
  <c r="G51" i="2"/>
  <c r="G50" i="2"/>
  <c r="F49" i="2"/>
  <c r="G49" i="2" s="1"/>
  <c r="G48" i="2"/>
  <c r="G47" i="2"/>
  <c r="G46" i="2"/>
  <c r="F45" i="2"/>
  <c r="G45" i="2" s="1"/>
  <c r="G44" i="2"/>
  <c r="G43" i="2"/>
  <c r="G42" i="2"/>
  <c r="F41" i="2"/>
  <c r="G41" i="2" s="1"/>
  <c r="G40" i="2"/>
  <c r="G39" i="2"/>
  <c r="G38" i="2"/>
  <c r="F37" i="2"/>
  <c r="G37" i="2" s="1"/>
  <c r="G36" i="2"/>
  <c r="G35" i="2"/>
  <c r="G34" i="2"/>
  <c r="F33" i="2"/>
  <c r="E33" i="2"/>
  <c r="G32" i="2"/>
  <c r="G31" i="2"/>
  <c r="G30" i="2"/>
  <c r="F29" i="2"/>
  <c r="G29" i="2" s="1"/>
  <c r="G28" i="2"/>
  <c r="G27" i="2"/>
  <c r="G26" i="2"/>
  <c r="F25" i="2"/>
  <c r="G25" i="2" s="1"/>
  <c r="G24" i="2"/>
  <c r="G23" i="2"/>
  <c r="G22" i="2"/>
  <c r="F21" i="2"/>
  <c r="G21" i="2" s="1"/>
  <c r="G20" i="2"/>
  <c r="G19" i="2"/>
  <c r="G18" i="2"/>
  <c r="F17" i="2"/>
  <c r="G17" i="2" s="1"/>
  <c r="G16" i="2"/>
  <c r="G15" i="2"/>
  <c r="G14" i="2"/>
  <c r="F13" i="2"/>
  <c r="G13" i="2" s="1"/>
  <c r="G12" i="2"/>
  <c r="G11" i="2"/>
  <c r="G10" i="2"/>
  <c r="F9" i="2"/>
  <c r="G9" i="2" s="1"/>
  <c r="G8" i="2"/>
  <c r="G7" i="2"/>
  <c r="G6" i="2"/>
  <c r="F5" i="2"/>
  <c r="G5" i="2" s="1"/>
  <c r="G4" i="2"/>
  <c r="G3" i="2"/>
  <c r="G2" i="2"/>
  <c r="K178" i="3" l="1"/>
  <c r="K70" i="3"/>
  <c r="K42" i="3"/>
  <c r="K83" i="3"/>
  <c r="K107" i="3"/>
  <c r="K16" i="3"/>
  <c r="K24" i="3"/>
  <c r="K28" i="3"/>
  <c r="K44" i="3"/>
  <c r="K52" i="3"/>
  <c r="K72" i="3"/>
  <c r="K76" i="3"/>
  <c r="K80" i="3"/>
  <c r="K41" i="3"/>
  <c r="K11" i="3"/>
  <c r="K104" i="3"/>
  <c r="K132" i="3"/>
  <c r="K40" i="3"/>
  <c r="K55" i="3"/>
  <c r="K79" i="3"/>
  <c r="K95" i="3"/>
  <c r="K100" i="3"/>
  <c r="K136" i="3"/>
  <c r="K23" i="3"/>
  <c r="K157" i="3"/>
  <c r="K5" i="3"/>
  <c r="K48" i="3"/>
  <c r="K60" i="3"/>
  <c r="K68" i="3"/>
  <c r="K103" i="3"/>
  <c r="K119" i="3"/>
  <c r="K21" i="3"/>
  <c r="K25" i="3"/>
  <c r="K29" i="3"/>
  <c r="K33" i="3"/>
  <c r="K88" i="3"/>
  <c r="K96" i="3"/>
  <c r="K127" i="3"/>
  <c r="K135" i="3"/>
  <c r="K147" i="3"/>
  <c r="K155" i="3"/>
  <c r="K163" i="3"/>
  <c r="K168" i="3"/>
  <c r="K91" i="3"/>
  <c r="K108" i="3"/>
  <c r="K15" i="3"/>
  <c r="K64" i="3"/>
  <c r="K123" i="3"/>
  <c r="K9" i="3"/>
  <c r="K27" i="3"/>
  <c r="K30" i="3"/>
  <c r="K37" i="3"/>
  <c r="K58" i="3"/>
  <c r="K65" i="3"/>
  <c r="K93" i="3"/>
  <c r="K152" i="3"/>
  <c r="K159" i="3"/>
  <c r="K143" i="3"/>
  <c r="K35" i="3"/>
  <c r="K84" i="3"/>
  <c r="K151" i="3"/>
  <c r="K8" i="3"/>
  <c r="K36" i="3"/>
  <c r="K71" i="3"/>
  <c r="K92" i="3"/>
  <c r="K75" i="3"/>
  <c r="K99" i="3"/>
  <c r="K124" i="3"/>
  <c r="K131" i="3"/>
  <c r="K175" i="3"/>
  <c r="K7" i="3"/>
  <c r="K56" i="3"/>
  <c r="K63" i="3"/>
  <c r="K115" i="3"/>
  <c r="K144" i="3"/>
  <c r="K176" i="3"/>
  <c r="K43" i="3"/>
  <c r="K116" i="3"/>
  <c r="K3" i="3"/>
  <c r="K6" i="3"/>
  <c r="K10" i="3"/>
  <c r="K17" i="3"/>
  <c r="K31" i="3"/>
  <c r="K34" i="3"/>
  <c r="K38" i="3"/>
  <c r="K45" i="3"/>
  <c r="K59" i="3"/>
  <c r="K62" i="3"/>
  <c r="K66" i="3"/>
  <c r="K73" i="3"/>
  <c r="K87" i="3"/>
  <c r="K90" i="3"/>
  <c r="K94" i="3"/>
  <c r="K111" i="3"/>
  <c r="K114" i="3"/>
  <c r="K118" i="3"/>
  <c r="K125" i="3"/>
  <c r="K139" i="3"/>
  <c r="K160" i="3"/>
  <c r="K167" i="3"/>
  <c r="G61" i="2"/>
  <c r="G33" i="2"/>
  <c r="G77" i="2"/>
</calcChain>
</file>

<file path=xl/sharedStrings.xml><?xml version="1.0" encoding="utf-8"?>
<sst xmlns="http://schemas.openxmlformats.org/spreadsheetml/2006/main" count="676" uniqueCount="175">
  <si>
    <t xml:space="preserve">NO. </t>
  </si>
  <si>
    <t>KODE</t>
  </si>
  <si>
    <t xml:space="preserve">NAMA PERUSAHAAN </t>
  </si>
  <si>
    <t xml:space="preserve">TAHUN </t>
  </si>
  <si>
    <t>csr</t>
  </si>
  <si>
    <t>ADRO</t>
  </si>
  <si>
    <t>Alamtri Resources Indonesia Tb</t>
  </si>
  <si>
    <t>AKRA</t>
  </si>
  <si>
    <t>AKR Corporindo Tbk.</t>
  </si>
  <si>
    <t>APEX</t>
  </si>
  <si>
    <t>Apexindo Pratama Duta Tbk.</t>
  </si>
  <si>
    <t>BULL</t>
  </si>
  <si>
    <t>Buana Lintas Lautan Tbk.</t>
  </si>
  <si>
    <t>BUMI</t>
  </si>
  <si>
    <t>Bumi Resources Tbk.</t>
  </si>
  <si>
    <t>BYAN</t>
  </si>
  <si>
    <t>Bayan Resources Tbk.</t>
  </si>
  <si>
    <t>CNKO</t>
  </si>
  <si>
    <t>Exploitasi Energi Indonesia Tb</t>
  </si>
  <si>
    <t>DOID</t>
  </si>
  <si>
    <t>Delta Dunia Makmur Tbk.</t>
  </si>
  <si>
    <t>DSSA</t>
  </si>
  <si>
    <t>Dian Swastatika Sentosa Tbk</t>
  </si>
  <si>
    <t>ELSA</t>
  </si>
  <si>
    <t>Elnusa Tbk.</t>
  </si>
  <si>
    <t>ENRG</t>
  </si>
  <si>
    <t>Energi Mega Persada Tbk.</t>
  </si>
  <si>
    <t>GEMS</t>
  </si>
  <si>
    <t>Golden Energy Mines Tbk.</t>
  </si>
  <si>
    <t>HITS</t>
  </si>
  <si>
    <t>Humpuss Intermoda Transportasi</t>
  </si>
  <si>
    <t>HRUM</t>
  </si>
  <si>
    <t>Harum Energy Tbk.</t>
  </si>
  <si>
    <t>INDY</t>
  </si>
  <si>
    <t>Indika Energy Tbk.</t>
  </si>
  <si>
    <t>ITMA</t>
  </si>
  <si>
    <t>Sumber Energi Andalan Tbk.</t>
  </si>
  <si>
    <t>ITMG</t>
  </si>
  <si>
    <t>Indo Tambangraya Megah Tbk.</t>
  </si>
  <si>
    <t>KKGI</t>
  </si>
  <si>
    <t>Resource Alam Indonesia Tbk.</t>
  </si>
  <si>
    <t>LEAD</t>
  </si>
  <si>
    <t>Logindo Samudramakmur Tbk.</t>
  </si>
  <si>
    <t>MBAP</t>
  </si>
  <si>
    <t>Mitrabara Adiperdana Tbk.</t>
  </si>
  <si>
    <t>MBSS</t>
  </si>
  <si>
    <t>Mitrabahtera Segara Sejati Tbk</t>
  </si>
  <si>
    <t>MEDC</t>
  </si>
  <si>
    <t>Medco Energi Internasional Tbk</t>
  </si>
  <si>
    <t>MYOH</t>
  </si>
  <si>
    <t>Samindo Resources Tbk.</t>
  </si>
  <si>
    <t>PGAS</t>
  </si>
  <si>
    <t>Perusahaan Gas Negara Tbk.</t>
  </si>
  <si>
    <t>RAJA</t>
  </si>
  <si>
    <t>Rukun Raharja Tbk.</t>
  </si>
  <si>
    <t>RUIS</t>
  </si>
  <si>
    <t>Radiant Utama Interinsco Tbk.</t>
  </si>
  <si>
    <t>SMMT</t>
  </si>
  <si>
    <t>Golden Eagle Energy Tbk.</t>
  </si>
  <si>
    <t>SOCI</t>
  </si>
  <si>
    <t>Soechi Lines Tbk.</t>
  </si>
  <si>
    <t>TOBA</t>
  </si>
  <si>
    <t>TBS Energi Utama Tbk.</t>
  </si>
  <si>
    <t>TPMA</t>
  </si>
  <si>
    <t>Trans Power Marine Tbk.</t>
  </si>
  <si>
    <t>WINS</t>
  </si>
  <si>
    <t>Wintermar Offshore Marine Tbk.</t>
  </si>
  <si>
    <t>SHIP</t>
  </si>
  <si>
    <t>Sillo Maritime Perdana Tbk.</t>
  </si>
  <si>
    <t>TAMU</t>
  </si>
  <si>
    <t>Pelayaran Tamarin Samudra Tbk.</t>
  </si>
  <si>
    <t>PSSI</t>
  </si>
  <si>
    <t>IMC Pelita Logistik Tbk.</t>
  </si>
  <si>
    <t>TCPI</t>
  </si>
  <si>
    <t>Transcoal Pacific Tbk.</t>
  </si>
  <si>
    <t>SURE</t>
  </si>
  <si>
    <t>Super Energy Tbk.</t>
  </si>
  <si>
    <t>WOWS</t>
  </si>
  <si>
    <t>Ginting Jaya Energi Tbk.</t>
  </si>
  <si>
    <t>TEBE</t>
  </si>
  <si>
    <t>Dana Brata Luhur Tbk.</t>
  </si>
  <si>
    <t>BESS</t>
  </si>
  <si>
    <t>Batulicin Nusantara Maritim Tb</t>
  </si>
  <si>
    <t>SGER</t>
  </si>
  <si>
    <t>Sumber Global Energy Tbk.</t>
  </si>
  <si>
    <t>UNIQ</t>
  </si>
  <si>
    <t>Ulima Nitra Tbk.</t>
  </si>
  <si>
    <t>MCOL</t>
  </si>
  <si>
    <t>Prima Andalan Mandiri Tbk.</t>
  </si>
  <si>
    <t>GTSI</t>
  </si>
  <si>
    <t>GTS Internasional Tbk.</t>
  </si>
  <si>
    <t>RMKE</t>
  </si>
  <si>
    <t>RMK Energy Tbk.</t>
  </si>
  <si>
    <t>DEBT (a)</t>
  </si>
  <si>
    <t>EKUITAS (b)</t>
  </si>
  <si>
    <t>DER (a/b)</t>
  </si>
  <si>
    <t>kurs tengah 21 :</t>
  </si>
  <si>
    <t>kurs tengah 22 :</t>
  </si>
  <si>
    <t>kurs tengah 23 :</t>
  </si>
  <si>
    <t>kurs tengah 24 :</t>
  </si>
  <si>
    <t>CEK LK</t>
  </si>
  <si>
    <t xml:space="preserve">EBIT </t>
  </si>
  <si>
    <t>% PERUBAHAN EBIT (e)</t>
  </si>
  <si>
    <t xml:space="preserve">PENJUALAN </t>
  </si>
  <si>
    <t>% PERUBAHAN PENJUALAN (f)</t>
  </si>
  <si>
    <t>DOL (e/f)</t>
  </si>
  <si>
    <t>T-1 (a)</t>
  </si>
  <si>
    <t>T (b)</t>
  </si>
  <si>
    <t>T-1 (c)</t>
  </si>
  <si>
    <t>T (d)</t>
  </si>
  <si>
    <t xml:space="preserve">CEK LK </t>
  </si>
  <si>
    <t>CLOSE (a)</t>
  </si>
  <si>
    <t>SAHAM BEREDAR (b)</t>
  </si>
  <si>
    <t>MVS (a*b)=C</t>
  </si>
  <si>
    <t>DEBT (D)</t>
  </si>
  <si>
    <t>ASET (E)</t>
  </si>
  <si>
    <t>TOBIN'S Q ((C+D)/E)</t>
  </si>
  <si>
    <t>0.86</t>
  </si>
  <si>
    <t>0.72</t>
  </si>
  <si>
    <t>1.17</t>
  </si>
  <si>
    <t>0.64</t>
  </si>
  <si>
    <t>0.90</t>
  </si>
  <si>
    <t>0.27</t>
  </si>
  <si>
    <t>0.25</t>
  </si>
  <si>
    <t>0.21</t>
  </si>
  <si>
    <t>0.45</t>
  </si>
  <si>
    <t>0.93</t>
  </si>
  <si>
    <t>0.87</t>
  </si>
  <si>
    <t>0.70</t>
  </si>
  <si>
    <t>0.24</t>
  </si>
  <si>
    <t>1.19</t>
  </si>
  <si>
    <t>0.52</t>
  </si>
  <si>
    <t>1.26</t>
  </si>
  <si>
    <t>TOTAL ASET</t>
  </si>
  <si>
    <t xml:space="preserve">LN TOTAL ASET </t>
  </si>
  <si>
    <t>CSR</t>
  </si>
  <si>
    <t>SM</t>
  </si>
  <si>
    <t>LV</t>
  </si>
  <si>
    <t>UK</t>
  </si>
  <si>
    <t>2.84</t>
  </si>
  <si>
    <t>-1.72</t>
  </si>
  <si>
    <t>7.20</t>
  </si>
  <si>
    <t>1.41</t>
  </si>
  <si>
    <t>1.71</t>
  </si>
  <si>
    <t>0.44</t>
  </si>
  <si>
    <t>0.17</t>
  </si>
  <si>
    <t>0.30</t>
  </si>
  <si>
    <t>1.91</t>
  </si>
  <si>
    <t>0.13</t>
  </si>
  <si>
    <t>2.37</t>
  </si>
  <si>
    <t>0.75</t>
  </si>
  <si>
    <t>1.52</t>
  </si>
  <si>
    <t>0.51</t>
  </si>
  <si>
    <t>0.66</t>
  </si>
  <si>
    <t>1.18</t>
  </si>
  <si>
    <t>0.20</t>
  </si>
  <si>
    <t>0.06</t>
  </si>
  <si>
    <t>0.11</t>
  </si>
  <si>
    <t>0.31</t>
  </si>
  <si>
    <t>0.37</t>
  </si>
  <si>
    <t>TOBIN'S</t>
  </si>
  <si>
    <t xml:space="preserve">BYAN </t>
  </si>
  <si>
    <t xml:space="preserve">BAYAN RESOURCES Tbk. </t>
  </si>
  <si>
    <t>LOGINDO SAMUDRAMAKMUR Tbk.</t>
  </si>
  <si>
    <t>GOLDEN ENERGY MINES Tbk.</t>
  </si>
  <si>
    <t>DIAN SWASTIKA SENTOSA Tbk.</t>
  </si>
  <si>
    <t>MEDCO ENERGI INTERNASIONAL Tbk.</t>
  </si>
  <si>
    <t>GOLDEN EAGLE ENERGY Tbk.</t>
  </si>
  <si>
    <t>TRANSCOAL PACIFIC Tbk.</t>
  </si>
  <si>
    <t xml:space="preserve">SURE </t>
  </si>
  <si>
    <t>SUPER ENERGY Tbk.</t>
  </si>
  <si>
    <t>BATULICIN NUSANTARA MARITIM Tbk.</t>
  </si>
  <si>
    <t xml:space="preserve">SGER </t>
  </si>
  <si>
    <t>SUMBER GLOBAL ENERGY Tbk.</t>
  </si>
  <si>
    <t>TOBINS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</si>
</sst>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p&quot;#,##0.00"/>
    <numFmt numFmtId="165" formatCode="d\.m"/>
    <numFmt numFmtId="166" formatCode="dd\.mm"/>
  </numFmts>
  <fonts count="8" x14ac:knownFonts="1">
    <font>
      <sz val="10"/>
      <color rgb="FF000000"/>
      <name val="Arial"/>
      <scheme val="minor"/>
    </font>
    <font>
      <b/>
      <sz val="10"/>
      <color theme="1"/>
      <name val="Arial"/>
      <scheme val="minor"/>
    </font>
    <font>
      <b/>
      <sz val="12"/>
      <color theme="1"/>
      <name val="Calibri"/>
    </font>
    <font>
      <sz val="10"/>
      <color theme="1"/>
      <name val="Arial"/>
      <scheme val="minor"/>
    </font>
    <font>
      <sz val="12"/>
      <color theme="1"/>
      <name val="Calibri"/>
    </font>
    <font>
      <sz val="10"/>
      <color rgb="FF000000"/>
      <name val="Arial"/>
    </font>
    <font>
      <sz val="10"/>
      <color theme="1"/>
      <name val="Arial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9CB9C"/>
        <bgColor rgb="FFF9CB9C"/>
      </patternFill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4" fontId="1" fillId="2" borderId="0" xfId="0" applyNumberFormat="1" applyFont="1" applyFill="1" applyAlignment="1">
      <alignment horizontal="center"/>
    </xf>
    <xf numFmtId="0" fontId="3" fillId="3" borderId="0" xfId="0" applyFont="1" applyFill="1"/>
    <xf numFmtId="164" fontId="3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164" fontId="6" fillId="0" borderId="0" xfId="0" applyNumberFormat="1" applyFont="1"/>
    <xf numFmtId="4" fontId="3" fillId="4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0" fontId="3" fillId="0" borderId="0" xfId="0" applyNumberFormat="1" applyFont="1" applyAlignment="1">
      <alignment horizontal="center"/>
    </xf>
    <xf numFmtId="10" fontId="3" fillId="0" borderId="0" xfId="0" applyNumberFormat="1" applyFont="1"/>
    <xf numFmtId="4" fontId="1" fillId="0" borderId="0" xfId="0" applyNumberFormat="1" applyFont="1"/>
    <xf numFmtId="0" fontId="3" fillId="2" borderId="0" xfId="0" applyFont="1" applyFill="1"/>
    <xf numFmtId="164" fontId="6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2" fontId="1" fillId="2" borderId="0" xfId="0" applyNumberFormat="1" applyFont="1" applyFill="1"/>
    <xf numFmtId="2" fontId="3" fillId="0" borderId="0" xfId="0" applyNumberFormat="1" applyFont="1"/>
    <xf numFmtId="2" fontId="1" fillId="2" borderId="0" xfId="0" applyNumberFormat="1" applyFont="1" applyFill="1" applyAlignment="1">
      <alignment horizontal="center"/>
    </xf>
    <xf numFmtId="2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0" fontId="3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165" fontId="7" fillId="0" borderId="0" xfId="0" applyNumberFormat="1" applyFont="1" applyAlignment="1">
      <alignment horizontal="center"/>
    </xf>
    <xf numFmtId="165" fontId="3" fillId="4" borderId="0" xfId="0" applyNumberFormat="1" applyFont="1" applyFill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164" fontId="3" fillId="0" borderId="0" xfId="0" applyNumberFormat="1" applyFont="1" applyFill="1"/>
    <xf numFmtId="0" fontId="3" fillId="0" borderId="0" xfId="0" applyFont="1" applyFill="1"/>
    <xf numFmtId="0" fontId="1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left"/>
    </xf>
    <xf numFmtId="164" fontId="6" fillId="0" borderId="0" xfId="0" applyNumberFormat="1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E976"/>
  <sheetViews>
    <sheetView workbookViewId="0">
      <selection activeCell="D99" sqref="D99"/>
    </sheetView>
  </sheetViews>
  <sheetFormatPr defaultColWidth="12.6328125" defaultRowHeight="15.75" customHeight="1" x14ac:dyDescent="0.25"/>
  <cols>
    <col min="1" max="1" width="4.6328125" bestFit="1" customWidth="1"/>
    <col min="2" max="2" width="6.90625" bestFit="1" customWidth="1"/>
    <col min="3" max="3" width="30.08984375" bestFit="1" customWidth="1"/>
    <col min="4" max="4" width="9.81640625" bestFit="1" customWidth="1"/>
    <col min="5" max="5" width="4.81640625" bestFit="1" customWidth="1"/>
  </cols>
  <sheetData>
    <row r="1" spans="1:5" x14ac:dyDescent="0.3">
      <c r="A1" s="1" t="s">
        <v>0</v>
      </c>
      <c r="B1" s="1" t="s">
        <v>1</v>
      </c>
      <c r="C1" s="1" t="s">
        <v>2</v>
      </c>
      <c r="D1" s="2" t="s">
        <v>3</v>
      </c>
      <c r="E1" s="3" t="s">
        <v>4</v>
      </c>
    </row>
    <row r="2" spans="1:5" ht="15.75" customHeight="1" x14ac:dyDescent="0.25">
      <c r="A2" s="38">
        <v>1</v>
      </c>
      <c r="B2" s="38" t="s">
        <v>5</v>
      </c>
      <c r="C2" s="38" t="s">
        <v>6</v>
      </c>
      <c r="D2" s="4">
        <v>2021</v>
      </c>
      <c r="E2" s="5">
        <v>0.5</v>
      </c>
    </row>
    <row r="3" spans="1:5" ht="15.75" customHeight="1" x14ac:dyDescent="0.25">
      <c r="A3" s="37"/>
      <c r="B3" s="37"/>
      <c r="C3" s="37"/>
      <c r="D3" s="4">
        <v>2022</v>
      </c>
      <c r="E3" s="5">
        <v>0.73</v>
      </c>
    </row>
    <row r="4" spans="1:5" ht="15.75" customHeight="1" x14ac:dyDescent="0.25">
      <c r="A4" s="37"/>
      <c r="B4" s="37"/>
      <c r="C4" s="37"/>
      <c r="D4" s="4">
        <v>2023</v>
      </c>
      <c r="E4" s="5">
        <v>0.81</v>
      </c>
    </row>
    <row r="5" spans="1:5" ht="15.75" customHeight="1" x14ac:dyDescent="0.25">
      <c r="A5" s="37"/>
      <c r="B5" s="37"/>
      <c r="C5" s="37"/>
      <c r="D5" s="4">
        <v>2024</v>
      </c>
      <c r="E5" s="5">
        <v>0.91</v>
      </c>
    </row>
    <row r="6" spans="1:5" ht="15.75" customHeight="1" x14ac:dyDescent="0.25">
      <c r="A6" s="38">
        <v>2</v>
      </c>
      <c r="B6" s="38" t="s">
        <v>7</v>
      </c>
      <c r="C6" s="38" t="s">
        <v>8</v>
      </c>
      <c r="D6" s="4">
        <v>2021</v>
      </c>
      <c r="E6" s="5">
        <v>0.67</v>
      </c>
    </row>
    <row r="7" spans="1:5" ht="15.75" customHeight="1" x14ac:dyDescent="0.25">
      <c r="A7" s="37"/>
      <c r="B7" s="37"/>
      <c r="C7" s="37"/>
      <c r="D7" s="4">
        <v>2022</v>
      </c>
      <c r="E7" s="5">
        <v>0.83</v>
      </c>
    </row>
    <row r="8" spans="1:5" ht="15.75" customHeight="1" x14ac:dyDescent="0.25">
      <c r="A8" s="37"/>
      <c r="B8" s="37"/>
      <c r="C8" s="37"/>
      <c r="D8" s="4">
        <v>2023</v>
      </c>
      <c r="E8" s="5">
        <v>0.77</v>
      </c>
    </row>
    <row r="9" spans="1:5" ht="15.75" customHeight="1" x14ac:dyDescent="0.25">
      <c r="A9" s="37"/>
      <c r="B9" s="37"/>
      <c r="C9" s="37"/>
      <c r="D9" s="4">
        <v>2024</v>
      </c>
      <c r="E9" s="5">
        <v>0.76</v>
      </c>
    </row>
    <row r="10" spans="1:5" ht="15.75" customHeight="1" x14ac:dyDescent="0.25">
      <c r="A10" s="36">
        <v>3</v>
      </c>
      <c r="B10" s="36" t="s">
        <v>9</v>
      </c>
      <c r="C10" s="36" t="s">
        <v>10</v>
      </c>
      <c r="D10" s="4">
        <v>2021</v>
      </c>
      <c r="E10" s="5">
        <v>0.56000000000000005</v>
      </c>
    </row>
    <row r="11" spans="1:5" ht="15.75" customHeight="1" x14ac:dyDescent="0.25">
      <c r="A11" s="37"/>
      <c r="B11" s="37"/>
      <c r="C11" s="37"/>
      <c r="D11" s="4">
        <v>2022</v>
      </c>
      <c r="E11" s="5">
        <v>0.5</v>
      </c>
    </row>
    <row r="12" spans="1:5" ht="15.75" customHeight="1" x14ac:dyDescent="0.25">
      <c r="A12" s="37"/>
      <c r="B12" s="37"/>
      <c r="C12" s="37"/>
      <c r="D12" s="4">
        <v>2023</v>
      </c>
      <c r="E12" s="5">
        <v>0.56000000000000005</v>
      </c>
    </row>
    <row r="13" spans="1:5" ht="15.75" customHeight="1" x14ac:dyDescent="0.25">
      <c r="A13" s="37"/>
      <c r="B13" s="37"/>
      <c r="C13" s="37"/>
      <c r="D13" s="4">
        <v>2024</v>
      </c>
      <c r="E13" s="5">
        <v>0.57999999999999996</v>
      </c>
    </row>
    <row r="14" spans="1:5" ht="15.75" customHeight="1" x14ac:dyDescent="0.25">
      <c r="A14" s="36">
        <v>4</v>
      </c>
      <c r="B14" s="36" t="s">
        <v>11</v>
      </c>
      <c r="C14" s="36" t="s">
        <v>12</v>
      </c>
      <c r="D14" s="4">
        <v>2021</v>
      </c>
      <c r="E14" s="5">
        <v>0.44</v>
      </c>
    </row>
    <row r="15" spans="1:5" ht="15.75" customHeight="1" x14ac:dyDescent="0.25">
      <c r="A15" s="37"/>
      <c r="B15" s="37"/>
      <c r="C15" s="37"/>
      <c r="D15" s="4">
        <v>2022</v>
      </c>
      <c r="E15" s="5">
        <v>0.45</v>
      </c>
    </row>
    <row r="16" spans="1:5" ht="15.75" customHeight="1" x14ac:dyDescent="0.25">
      <c r="A16" s="37"/>
      <c r="B16" s="37"/>
      <c r="C16" s="37"/>
      <c r="D16" s="4">
        <v>2023</v>
      </c>
      <c r="E16" s="5">
        <v>0.49</v>
      </c>
    </row>
    <row r="17" spans="1:5" ht="15.75" customHeight="1" x14ac:dyDescent="0.25">
      <c r="A17" s="37"/>
      <c r="B17" s="37"/>
      <c r="C17" s="37"/>
      <c r="D17" s="4">
        <v>2024</v>
      </c>
      <c r="E17" s="5">
        <v>0.49</v>
      </c>
    </row>
    <row r="18" spans="1:5" ht="15.75" customHeight="1" x14ac:dyDescent="0.25">
      <c r="A18" s="36">
        <v>5</v>
      </c>
      <c r="B18" s="36" t="s">
        <v>13</v>
      </c>
      <c r="C18" s="36" t="s">
        <v>14</v>
      </c>
      <c r="D18" s="4">
        <v>2021</v>
      </c>
      <c r="E18" s="5">
        <v>0.56000000000000005</v>
      </c>
    </row>
    <row r="19" spans="1:5" ht="15.75" customHeight="1" x14ac:dyDescent="0.25">
      <c r="A19" s="37"/>
      <c r="B19" s="37"/>
      <c r="C19" s="37"/>
      <c r="D19" s="4">
        <v>2022</v>
      </c>
      <c r="E19" s="5">
        <v>0.85</v>
      </c>
    </row>
    <row r="20" spans="1:5" ht="15.75" customHeight="1" x14ac:dyDescent="0.25">
      <c r="A20" s="37"/>
      <c r="B20" s="37"/>
      <c r="C20" s="37"/>
      <c r="D20" s="4">
        <v>2023</v>
      </c>
      <c r="E20" s="5">
        <v>0.85</v>
      </c>
    </row>
    <row r="21" spans="1:5" ht="12.5" x14ac:dyDescent="0.25">
      <c r="A21" s="37"/>
      <c r="B21" s="37"/>
      <c r="C21" s="37"/>
      <c r="D21" s="4">
        <v>2024</v>
      </c>
      <c r="E21" s="5">
        <v>0.08</v>
      </c>
    </row>
    <row r="22" spans="1:5" ht="12.5" x14ac:dyDescent="0.25">
      <c r="A22" s="36">
        <v>6</v>
      </c>
      <c r="B22" s="36" t="s">
        <v>15</v>
      </c>
      <c r="C22" s="36" t="s">
        <v>16</v>
      </c>
      <c r="D22" s="4">
        <v>2021</v>
      </c>
      <c r="E22" s="5">
        <v>0.37</v>
      </c>
    </row>
    <row r="23" spans="1:5" ht="12.5" x14ac:dyDescent="0.25">
      <c r="A23" s="37"/>
      <c r="B23" s="37"/>
      <c r="C23" s="37"/>
      <c r="D23" s="4">
        <v>2022</v>
      </c>
      <c r="E23" s="5">
        <v>0.37</v>
      </c>
    </row>
    <row r="24" spans="1:5" ht="12.5" x14ac:dyDescent="0.25">
      <c r="A24" s="37"/>
      <c r="B24" s="37"/>
      <c r="C24" s="37"/>
      <c r="D24" s="4">
        <v>2023</v>
      </c>
      <c r="E24" s="5">
        <v>0.37</v>
      </c>
    </row>
    <row r="25" spans="1:5" ht="12.5" x14ac:dyDescent="0.25">
      <c r="A25" s="37"/>
      <c r="B25" s="37"/>
      <c r="C25" s="37"/>
      <c r="D25" s="4">
        <v>2024</v>
      </c>
      <c r="E25" s="5">
        <v>0.76</v>
      </c>
    </row>
    <row r="26" spans="1:5" ht="12.5" x14ac:dyDescent="0.25">
      <c r="A26" s="36">
        <v>7</v>
      </c>
      <c r="B26" s="36" t="s">
        <v>17</v>
      </c>
      <c r="C26" s="36" t="s">
        <v>18</v>
      </c>
      <c r="D26" s="4">
        <v>2021</v>
      </c>
      <c r="E26" s="5">
        <v>0.33</v>
      </c>
    </row>
    <row r="27" spans="1:5" ht="12.5" x14ac:dyDescent="0.25">
      <c r="A27" s="37"/>
      <c r="B27" s="37"/>
      <c r="C27" s="37"/>
      <c r="D27" s="4">
        <v>2022</v>
      </c>
      <c r="E27" s="5">
        <v>0.33</v>
      </c>
    </row>
    <row r="28" spans="1:5" ht="12.5" x14ac:dyDescent="0.25">
      <c r="A28" s="37"/>
      <c r="B28" s="37"/>
      <c r="C28" s="37"/>
      <c r="D28" s="4">
        <v>2023</v>
      </c>
      <c r="E28" s="5">
        <v>0.33</v>
      </c>
    </row>
    <row r="29" spans="1:5" ht="12.5" x14ac:dyDescent="0.25">
      <c r="A29" s="37"/>
      <c r="B29" s="37"/>
      <c r="C29" s="37"/>
      <c r="D29" s="4">
        <v>2024</v>
      </c>
      <c r="E29" s="5">
        <v>0.33</v>
      </c>
    </row>
    <row r="30" spans="1:5" ht="12.5" x14ac:dyDescent="0.25">
      <c r="A30" s="36">
        <v>9</v>
      </c>
      <c r="B30" s="36" t="s">
        <v>19</v>
      </c>
      <c r="C30" s="36" t="s">
        <v>20</v>
      </c>
      <c r="D30" s="4">
        <v>2021</v>
      </c>
      <c r="E30" s="5">
        <v>0.31</v>
      </c>
    </row>
    <row r="31" spans="1:5" ht="12.5" x14ac:dyDescent="0.25">
      <c r="A31" s="37"/>
      <c r="B31" s="37"/>
      <c r="C31" s="37"/>
      <c r="D31" s="4">
        <v>2022</v>
      </c>
      <c r="E31" s="5">
        <v>0.85</v>
      </c>
    </row>
    <row r="32" spans="1:5" ht="12.5" x14ac:dyDescent="0.25">
      <c r="A32" s="37"/>
      <c r="B32" s="37"/>
      <c r="C32" s="37"/>
      <c r="D32" s="4">
        <v>2023</v>
      </c>
      <c r="E32" s="5">
        <v>0.89</v>
      </c>
    </row>
    <row r="33" spans="1:5" ht="12.5" x14ac:dyDescent="0.25">
      <c r="A33" s="37"/>
      <c r="B33" s="37"/>
      <c r="C33" s="37"/>
      <c r="D33" s="4">
        <v>2024</v>
      </c>
      <c r="E33" s="5">
        <v>0.85</v>
      </c>
    </row>
    <row r="34" spans="1:5" ht="12.5" x14ac:dyDescent="0.25">
      <c r="A34" s="38"/>
      <c r="B34" s="36" t="s">
        <v>21</v>
      </c>
      <c r="C34" s="36" t="s">
        <v>22</v>
      </c>
      <c r="D34" s="4">
        <v>2021</v>
      </c>
      <c r="E34" s="5">
        <v>0.3</v>
      </c>
    </row>
    <row r="35" spans="1:5" ht="12.5" x14ac:dyDescent="0.25">
      <c r="A35" s="37"/>
      <c r="B35" s="37"/>
      <c r="C35" s="37"/>
      <c r="D35" s="4">
        <v>2022</v>
      </c>
      <c r="E35" s="5">
        <v>0.62</v>
      </c>
    </row>
    <row r="36" spans="1:5" ht="12.5" x14ac:dyDescent="0.25">
      <c r="A36" s="37"/>
      <c r="B36" s="37"/>
      <c r="C36" s="37"/>
      <c r="D36" s="4">
        <v>2023</v>
      </c>
      <c r="E36" s="5">
        <v>0.62</v>
      </c>
    </row>
    <row r="37" spans="1:5" ht="12.5" x14ac:dyDescent="0.25">
      <c r="A37" s="37"/>
      <c r="B37" s="37"/>
      <c r="C37" s="37"/>
      <c r="D37" s="4">
        <v>2024</v>
      </c>
      <c r="E37" s="5">
        <v>0.67</v>
      </c>
    </row>
    <row r="38" spans="1:5" ht="12.5" x14ac:dyDescent="0.25">
      <c r="A38" s="38">
        <v>11</v>
      </c>
      <c r="B38" s="36" t="s">
        <v>23</v>
      </c>
      <c r="C38" s="36" t="s">
        <v>24</v>
      </c>
      <c r="D38" s="4">
        <v>2021</v>
      </c>
      <c r="E38" s="5">
        <v>0.35</v>
      </c>
    </row>
    <row r="39" spans="1:5" ht="12.5" x14ac:dyDescent="0.25">
      <c r="A39" s="37"/>
      <c r="B39" s="37"/>
      <c r="C39" s="37"/>
      <c r="D39" s="4">
        <v>2022</v>
      </c>
      <c r="E39" s="5">
        <v>0.46</v>
      </c>
    </row>
    <row r="40" spans="1:5" ht="12.5" x14ac:dyDescent="0.25">
      <c r="A40" s="37"/>
      <c r="B40" s="37"/>
      <c r="C40" s="37"/>
      <c r="D40" s="4">
        <v>2023</v>
      </c>
      <c r="E40" s="5">
        <v>0.86</v>
      </c>
    </row>
    <row r="41" spans="1:5" ht="12.5" x14ac:dyDescent="0.25">
      <c r="A41" s="37"/>
      <c r="B41" s="37"/>
      <c r="C41" s="37"/>
      <c r="D41" s="4">
        <v>2024</v>
      </c>
      <c r="E41" s="5">
        <v>0.83</v>
      </c>
    </row>
    <row r="42" spans="1:5" ht="12.5" x14ac:dyDescent="0.25">
      <c r="A42" s="36">
        <v>12</v>
      </c>
      <c r="B42" s="36" t="s">
        <v>25</v>
      </c>
      <c r="C42" s="36" t="s">
        <v>26</v>
      </c>
      <c r="D42" s="4">
        <v>2021</v>
      </c>
      <c r="E42" s="5">
        <v>0.37</v>
      </c>
    </row>
    <row r="43" spans="1:5" ht="12.5" x14ac:dyDescent="0.25">
      <c r="A43" s="37"/>
      <c r="B43" s="37"/>
      <c r="C43" s="37"/>
      <c r="D43" s="4">
        <v>2022</v>
      </c>
      <c r="E43" s="5">
        <v>0.59</v>
      </c>
    </row>
    <row r="44" spans="1:5" ht="12.5" x14ac:dyDescent="0.25">
      <c r="A44" s="37"/>
      <c r="B44" s="37"/>
      <c r="C44" s="37"/>
      <c r="D44" s="4">
        <v>2023</v>
      </c>
      <c r="E44" s="5">
        <v>0.89</v>
      </c>
    </row>
    <row r="45" spans="1:5" ht="12.5" x14ac:dyDescent="0.25">
      <c r="A45" s="37"/>
      <c r="B45" s="37"/>
      <c r="C45" s="37"/>
      <c r="D45" s="4">
        <v>2024</v>
      </c>
      <c r="E45" s="5">
        <v>0.88</v>
      </c>
    </row>
    <row r="46" spans="1:5" ht="12.5" x14ac:dyDescent="0.25">
      <c r="A46" s="36">
        <v>13</v>
      </c>
      <c r="B46" s="36" t="s">
        <v>27</v>
      </c>
      <c r="C46" s="36" t="s">
        <v>28</v>
      </c>
      <c r="D46" s="4">
        <v>2021</v>
      </c>
      <c r="E46" s="5">
        <v>0.35</v>
      </c>
    </row>
    <row r="47" spans="1:5" ht="12.5" x14ac:dyDescent="0.25">
      <c r="A47" s="37"/>
      <c r="B47" s="37"/>
      <c r="C47" s="37"/>
      <c r="D47" s="4">
        <v>2022</v>
      </c>
      <c r="E47" s="5">
        <v>0.93</v>
      </c>
    </row>
    <row r="48" spans="1:5" ht="12.5" x14ac:dyDescent="0.25">
      <c r="A48" s="37"/>
      <c r="B48" s="37"/>
      <c r="C48" s="37"/>
      <c r="D48" s="4">
        <v>2023</v>
      </c>
      <c r="E48" s="5">
        <v>0.93</v>
      </c>
    </row>
    <row r="49" spans="1:5" ht="12.5" x14ac:dyDescent="0.25">
      <c r="A49" s="37"/>
      <c r="B49" s="37"/>
      <c r="C49" s="37"/>
      <c r="D49" s="4">
        <v>2024</v>
      </c>
      <c r="E49" s="5">
        <v>0.93</v>
      </c>
    </row>
    <row r="50" spans="1:5" ht="12.5" x14ac:dyDescent="0.25">
      <c r="A50" s="36">
        <v>15</v>
      </c>
      <c r="B50" s="36" t="s">
        <v>29</v>
      </c>
      <c r="C50" s="36" t="s">
        <v>30</v>
      </c>
      <c r="D50" s="4">
        <v>2021</v>
      </c>
      <c r="E50" s="5">
        <v>0.38</v>
      </c>
    </row>
    <row r="51" spans="1:5" ht="12.5" x14ac:dyDescent="0.25">
      <c r="A51" s="37"/>
      <c r="B51" s="37"/>
      <c r="C51" s="37"/>
      <c r="D51" s="4">
        <v>2022</v>
      </c>
      <c r="E51" s="5">
        <v>0.44</v>
      </c>
    </row>
    <row r="52" spans="1:5" ht="12.5" x14ac:dyDescent="0.25">
      <c r="A52" s="37"/>
      <c r="B52" s="37"/>
      <c r="C52" s="37"/>
      <c r="D52" s="4">
        <v>2023</v>
      </c>
      <c r="E52" s="5">
        <v>0.44</v>
      </c>
    </row>
    <row r="53" spans="1:5" ht="12.5" x14ac:dyDescent="0.25">
      <c r="A53" s="37"/>
      <c r="B53" s="37"/>
      <c r="C53" s="37"/>
      <c r="D53" s="4">
        <v>2024</v>
      </c>
      <c r="E53" s="5">
        <v>0.56999999999999995</v>
      </c>
    </row>
    <row r="54" spans="1:5" ht="12.5" x14ac:dyDescent="0.25">
      <c r="A54" s="36">
        <v>16</v>
      </c>
      <c r="B54" s="36" t="s">
        <v>31</v>
      </c>
      <c r="C54" s="36" t="s">
        <v>32</v>
      </c>
      <c r="D54" s="4">
        <v>2021</v>
      </c>
      <c r="E54" s="5">
        <v>0.68</v>
      </c>
    </row>
    <row r="55" spans="1:5" ht="12.5" x14ac:dyDescent="0.25">
      <c r="A55" s="37"/>
      <c r="B55" s="37"/>
      <c r="C55" s="37"/>
      <c r="D55" s="4">
        <v>2022</v>
      </c>
      <c r="E55" s="5">
        <v>0.56999999999999995</v>
      </c>
    </row>
    <row r="56" spans="1:5" ht="12.5" x14ac:dyDescent="0.25">
      <c r="A56" s="37"/>
      <c r="B56" s="37"/>
      <c r="C56" s="37"/>
      <c r="D56" s="4">
        <v>2023</v>
      </c>
      <c r="E56" s="5">
        <v>0.62</v>
      </c>
    </row>
    <row r="57" spans="1:5" ht="12.5" x14ac:dyDescent="0.25">
      <c r="A57" s="37"/>
      <c r="B57" s="37"/>
      <c r="C57" s="37"/>
      <c r="D57" s="4">
        <v>2024</v>
      </c>
      <c r="E57" s="5">
        <v>0.67</v>
      </c>
    </row>
    <row r="58" spans="1:5" ht="12.5" x14ac:dyDescent="0.25">
      <c r="A58" s="36">
        <v>17</v>
      </c>
      <c r="B58" s="36" t="s">
        <v>33</v>
      </c>
      <c r="C58" s="36" t="s">
        <v>34</v>
      </c>
      <c r="D58" s="4">
        <v>2021</v>
      </c>
      <c r="E58" s="5">
        <v>0.89</v>
      </c>
    </row>
    <row r="59" spans="1:5" ht="12.5" x14ac:dyDescent="0.25">
      <c r="A59" s="37"/>
      <c r="B59" s="37"/>
      <c r="C59" s="37"/>
      <c r="D59" s="4">
        <v>2022</v>
      </c>
      <c r="E59" s="5">
        <v>0.88</v>
      </c>
    </row>
    <row r="60" spans="1:5" ht="12.5" x14ac:dyDescent="0.25">
      <c r="A60" s="37"/>
      <c r="B60" s="37"/>
      <c r="C60" s="37"/>
      <c r="D60" s="4">
        <v>2023</v>
      </c>
      <c r="E60" s="5">
        <v>0.85</v>
      </c>
    </row>
    <row r="61" spans="1:5" ht="12.5" x14ac:dyDescent="0.25">
      <c r="A61" s="37"/>
      <c r="B61" s="37"/>
      <c r="C61" s="37"/>
      <c r="D61" s="4">
        <v>2024</v>
      </c>
      <c r="E61" s="5">
        <v>0.89</v>
      </c>
    </row>
    <row r="62" spans="1:5" ht="12.5" x14ac:dyDescent="0.25">
      <c r="A62" s="36">
        <v>18</v>
      </c>
      <c r="B62" s="36" t="s">
        <v>35</v>
      </c>
      <c r="C62" s="36" t="s">
        <v>36</v>
      </c>
      <c r="D62" s="4">
        <v>2021</v>
      </c>
      <c r="E62" s="5">
        <v>0.77</v>
      </c>
    </row>
    <row r="63" spans="1:5" ht="12.5" x14ac:dyDescent="0.25">
      <c r="A63" s="37"/>
      <c r="B63" s="37"/>
      <c r="C63" s="37"/>
      <c r="D63" s="4">
        <v>2022</v>
      </c>
      <c r="E63" s="5">
        <v>0.76</v>
      </c>
    </row>
    <row r="64" spans="1:5" ht="12.5" x14ac:dyDescent="0.25">
      <c r="A64" s="37"/>
      <c r="B64" s="37"/>
      <c r="C64" s="37"/>
      <c r="D64" s="4">
        <v>2023</v>
      </c>
      <c r="E64" s="5">
        <v>0.74</v>
      </c>
    </row>
    <row r="65" spans="1:5" ht="12.5" x14ac:dyDescent="0.25">
      <c r="A65" s="37"/>
      <c r="B65" s="37"/>
      <c r="C65" s="37"/>
      <c r="D65" s="4">
        <v>2024</v>
      </c>
      <c r="E65" s="5">
        <v>0.45</v>
      </c>
    </row>
    <row r="66" spans="1:5" ht="12.5" x14ac:dyDescent="0.25">
      <c r="A66" s="38">
        <v>19</v>
      </c>
      <c r="B66" s="36" t="s">
        <v>37</v>
      </c>
      <c r="C66" s="36" t="s">
        <v>38</v>
      </c>
      <c r="D66" s="4">
        <v>2021</v>
      </c>
      <c r="E66" s="5">
        <v>0.68</v>
      </c>
    </row>
    <row r="67" spans="1:5" ht="12.5" x14ac:dyDescent="0.25">
      <c r="A67" s="37"/>
      <c r="B67" s="37"/>
      <c r="C67" s="37"/>
      <c r="D67" s="4">
        <v>2022</v>
      </c>
      <c r="E67" s="5">
        <v>0.82</v>
      </c>
    </row>
    <row r="68" spans="1:5" ht="12.5" x14ac:dyDescent="0.25">
      <c r="A68" s="37"/>
      <c r="B68" s="37"/>
      <c r="C68" s="37"/>
      <c r="D68" s="4">
        <v>2023</v>
      </c>
      <c r="E68" s="5">
        <v>0.97</v>
      </c>
    </row>
    <row r="69" spans="1:5" ht="12.5" x14ac:dyDescent="0.25">
      <c r="A69" s="37"/>
      <c r="B69" s="37"/>
      <c r="C69" s="37"/>
      <c r="D69" s="4">
        <v>2024</v>
      </c>
      <c r="E69" s="5">
        <v>1</v>
      </c>
    </row>
    <row r="70" spans="1:5" ht="12.5" x14ac:dyDescent="0.25">
      <c r="A70" s="38">
        <v>20</v>
      </c>
      <c r="B70" s="36" t="s">
        <v>39</v>
      </c>
      <c r="C70" s="36" t="s">
        <v>40</v>
      </c>
      <c r="D70" s="4">
        <v>2021</v>
      </c>
      <c r="E70" s="5">
        <v>0.39</v>
      </c>
    </row>
    <row r="71" spans="1:5" ht="12.5" x14ac:dyDescent="0.25">
      <c r="A71" s="37"/>
      <c r="B71" s="37"/>
      <c r="C71" s="37"/>
      <c r="D71" s="4">
        <v>2022</v>
      </c>
      <c r="E71" s="5">
        <v>0.41</v>
      </c>
    </row>
    <row r="72" spans="1:5" ht="12.5" x14ac:dyDescent="0.25">
      <c r="A72" s="37"/>
      <c r="B72" s="37"/>
      <c r="C72" s="37"/>
      <c r="D72" s="4">
        <v>2023</v>
      </c>
      <c r="E72" s="5">
        <v>0.41</v>
      </c>
    </row>
    <row r="73" spans="1:5" ht="12.5" x14ac:dyDescent="0.25">
      <c r="A73" s="37"/>
      <c r="B73" s="37"/>
      <c r="C73" s="37"/>
      <c r="D73" s="4">
        <v>2024</v>
      </c>
      <c r="E73" s="5">
        <v>0.39</v>
      </c>
    </row>
    <row r="74" spans="1:5" ht="12.5" x14ac:dyDescent="0.25">
      <c r="A74" s="36">
        <v>22</v>
      </c>
      <c r="B74" s="36" t="s">
        <v>41</v>
      </c>
      <c r="C74" s="36" t="s">
        <v>42</v>
      </c>
      <c r="D74" s="4">
        <v>2021</v>
      </c>
      <c r="E74" s="5">
        <v>0.39</v>
      </c>
    </row>
    <row r="75" spans="1:5" ht="12.5" x14ac:dyDescent="0.25">
      <c r="A75" s="37"/>
      <c r="B75" s="37"/>
      <c r="C75" s="37"/>
      <c r="D75" s="4">
        <v>2022</v>
      </c>
      <c r="E75" s="5">
        <v>0.44</v>
      </c>
    </row>
    <row r="76" spans="1:5" ht="12.5" x14ac:dyDescent="0.25">
      <c r="A76" s="37"/>
      <c r="B76" s="37"/>
      <c r="C76" s="37"/>
      <c r="D76" s="4">
        <v>2023</v>
      </c>
      <c r="E76" s="5">
        <v>0.44</v>
      </c>
    </row>
    <row r="77" spans="1:5" ht="12.5" x14ac:dyDescent="0.25">
      <c r="A77" s="37"/>
      <c r="B77" s="37"/>
      <c r="C77" s="37"/>
      <c r="D77" s="4">
        <v>2024</v>
      </c>
      <c r="E77" s="5">
        <v>0.44</v>
      </c>
    </row>
    <row r="78" spans="1:5" ht="12.5" x14ac:dyDescent="0.25">
      <c r="A78" s="36">
        <v>23</v>
      </c>
      <c r="B78" s="36" t="s">
        <v>43</v>
      </c>
      <c r="C78" s="36" t="s">
        <v>44</v>
      </c>
      <c r="D78" s="4">
        <v>2021</v>
      </c>
      <c r="E78" s="5">
        <v>0.44</v>
      </c>
    </row>
    <row r="79" spans="1:5" ht="12.5" x14ac:dyDescent="0.25">
      <c r="A79" s="37"/>
      <c r="B79" s="37"/>
      <c r="C79" s="37"/>
      <c r="D79" s="4">
        <v>2022</v>
      </c>
      <c r="E79" s="5">
        <v>0.5</v>
      </c>
    </row>
    <row r="80" spans="1:5" ht="12.5" x14ac:dyDescent="0.25">
      <c r="A80" s="37"/>
      <c r="B80" s="37"/>
      <c r="C80" s="37"/>
      <c r="D80" s="4">
        <v>2023</v>
      </c>
      <c r="E80" s="5">
        <v>0.5</v>
      </c>
    </row>
    <row r="81" spans="1:5" ht="12.5" x14ac:dyDescent="0.25">
      <c r="A81" s="37"/>
      <c r="B81" s="37"/>
      <c r="C81" s="37"/>
      <c r="D81" s="4">
        <v>2024</v>
      </c>
      <c r="E81" s="5">
        <v>0.78</v>
      </c>
    </row>
    <row r="82" spans="1:5" ht="12.5" x14ac:dyDescent="0.25">
      <c r="A82" s="36">
        <v>24</v>
      </c>
      <c r="B82" s="36" t="s">
        <v>45</v>
      </c>
      <c r="C82" s="36" t="s">
        <v>46</v>
      </c>
      <c r="D82" s="4">
        <v>2021</v>
      </c>
      <c r="E82" s="5">
        <v>0.25</v>
      </c>
    </row>
    <row r="83" spans="1:5" ht="12.5" x14ac:dyDescent="0.25">
      <c r="A83" s="37"/>
      <c r="B83" s="37"/>
      <c r="C83" s="37"/>
      <c r="D83" s="4">
        <v>2022</v>
      </c>
      <c r="E83" s="5">
        <v>0.25</v>
      </c>
    </row>
    <row r="84" spans="1:5" ht="12.5" x14ac:dyDescent="0.25">
      <c r="A84" s="37"/>
      <c r="B84" s="37"/>
      <c r="C84" s="37"/>
      <c r="D84" s="4">
        <v>2023</v>
      </c>
      <c r="E84" s="5">
        <v>0.37</v>
      </c>
    </row>
    <row r="85" spans="1:5" ht="12.5" x14ac:dyDescent="0.25">
      <c r="A85" s="37"/>
      <c r="B85" s="37"/>
      <c r="C85" s="37"/>
      <c r="D85" s="4">
        <v>2024</v>
      </c>
      <c r="E85" s="5">
        <v>0.37</v>
      </c>
    </row>
    <row r="86" spans="1:5" ht="12.5" x14ac:dyDescent="0.25">
      <c r="A86" s="36">
        <v>25</v>
      </c>
      <c r="B86" s="36" t="s">
        <v>47</v>
      </c>
      <c r="C86" s="36" t="s">
        <v>48</v>
      </c>
      <c r="D86" s="4">
        <v>2021</v>
      </c>
      <c r="E86" s="5">
        <v>0.27</v>
      </c>
    </row>
    <row r="87" spans="1:5" ht="12.5" x14ac:dyDescent="0.25">
      <c r="A87" s="37"/>
      <c r="B87" s="37"/>
      <c r="C87" s="37"/>
      <c r="D87" s="4">
        <v>2022</v>
      </c>
      <c r="E87" s="5">
        <v>0.75</v>
      </c>
    </row>
    <row r="88" spans="1:5" ht="12.5" x14ac:dyDescent="0.25">
      <c r="A88" s="37"/>
      <c r="B88" s="37"/>
      <c r="C88" s="37"/>
      <c r="D88" s="4">
        <v>2023</v>
      </c>
      <c r="E88" s="5">
        <v>0.73</v>
      </c>
    </row>
    <row r="89" spans="1:5" ht="12.5" x14ac:dyDescent="0.25">
      <c r="A89" s="37"/>
      <c r="B89" s="37"/>
      <c r="C89" s="37"/>
      <c r="D89" s="4">
        <v>2024</v>
      </c>
      <c r="E89" s="5">
        <v>0.69</v>
      </c>
    </row>
    <row r="90" spans="1:5" ht="12.5" x14ac:dyDescent="0.25">
      <c r="A90" s="36">
        <v>26</v>
      </c>
      <c r="B90" s="36" t="s">
        <v>49</v>
      </c>
      <c r="C90" s="36" t="s">
        <v>50</v>
      </c>
      <c r="D90" s="4">
        <v>2021</v>
      </c>
      <c r="E90" s="5">
        <v>0.51</v>
      </c>
    </row>
    <row r="91" spans="1:5" ht="12.5" x14ac:dyDescent="0.25">
      <c r="A91" s="37"/>
      <c r="B91" s="37"/>
      <c r="C91" s="37"/>
      <c r="D91" s="4">
        <v>2022</v>
      </c>
      <c r="E91" s="5">
        <v>0.62</v>
      </c>
    </row>
    <row r="92" spans="1:5" ht="12.5" x14ac:dyDescent="0.25">
      <c r="A92" s="37"/>
      <c r="B92" s="37"/>
      <c r="C92" s="37"/>
      <c r="D92" s="4">
        <v>2023</v>
      </c>
      <c r="E92" s="5">
        <v>0.65</v>
      </c>
    </row>
    <row r="93" spans="1:5" ht="12.5" x14ac:dyDescent="0.25">
      <c r="A93" s="37"/>
      <c r="B93" s="37"/>
      <c r="C93" s="37"/>
      <c r="D93" s="4">
        <v>2024</v>
      </c>
      <c r="E93" s="5">
        <v>0.38</v>
      </c>
    </row>
    <row r="94" spans="1:5" ht="12.5" x14ac:dyDescent="0.25">
      <c r="A94" s="36">
        <v>27</v>
      </c>
      <c r="B94" s="36" t="s">
        <v>51</v>
      </c>
      <c r="C94" s="36" t="s">
        <v>52</v>
      </c>
      <c r="D94" s="4">
        <v>2021</v>
      </c>
      <c r="E94" s="5">
        <v>0.86</v>
      </c>
    </row>
    <row r="95" spans="1:5" ht="12.5" x14ac:dyDescent="0.25">
      <c r="A95" s="37"/>
      <c r="B95" s="37"/>
      <c r="C95" s="37"/>
      <c r="D95" s="4">
        <v>2022</v>
      </c>
      <c r="E95" s="5">
        <v>0.86</v>
      </c>
    </row>
    <row r="96" spans="1:5" ht="12.5" x14ac:dyDescent="0.25">
      <c r="A96" s="37"/>
      <c r="B96" s="37"/>
      <c r="C96" s="37"/>
      <c r="D96" s="4">
        <v>2023</v>
      </c>
      <c r="E96" s="5">
        <v>0.83</v>
      </c>
    </row>
    <row r="97" spans="1:5" ht="12.5" x14ac:dyDescent="0.25">
      <c r="A97" s="37"/>
      <c r="B97" s="37"/>
      <c r="C97" s="37"/>
      <c r="D97" s="4">
        <v>2024</v>
      </c>
      <c r="E97" s="5">
        <v>0.93</v>
      </c>
    </row>
    <row r="98" spans="1:5" ht="12.5" x14ac:dyDescent="0.25">
      <c r="A98" s="36">
        <v>30</v>
      </c>
      <c r="B98" s="36" t="s">
        <v>53</v>
      </c>
      <c r="C98" s="36" t="s">
        <v>54</v>
      </c>
      <c r="D98" s="4">
        <v>2021</v>
      </c>
      <c r="E98" s="5">
        <v>0.41</v>
      </c>
    </row>
    <row r="99" spans="1:5" ht="12.5" x14ac:dyDescent="0.25">
      <c r="A99" s="37"/>
      <c r="B99" s="37"/>
      <c r="C99" s="37"/>
      <c r="D99" s="4">
        <v>2022</v>
      </c>
      <c r="E99" s="5">
        <v>0.41</v>
      </c>
    </row>
    <row r="100" spans="1:5" ht="12.5" x14ac:dyDescent="0.25">
      <c r="A100" s="37"/>
      <c r="B100" s="37"/>
      <c r="C100" s="37"/>
      <c r="D100" s="4">
        <v>2023</v>
      </c>
      <c r="E100" s="5">
        <v>0.41</v>
      </c>
    </row>
    <row r="101" spans="1:5" ht="12.5" x14ac:dyDescent="0.25">
      <c r="A101" s="37"/>
      <c r="B101" s="37"/>
      <c r="C101" s="37"/>
      <c r="D101" s="4">
        <v>2024</v>
      </c>
      <c r="E101" s="5">
        <v>0.41</v>
      </c>
    </row>
    <row r="102" spans="1:5" ht="12.5" x14ac:dyDescent="0.25">
      <c r="A102" s="36">
        <v>31</v>
      </c>
      <c r="B102" s="36" t="s">
        <v>55</v>
      </c>
      <c r="C102" s="36" t="s">
        <v>56</v>
      </c>
      <c r="D102" s="4">
        <v>2021</v>
      </c>
      <c r="E102" s="5">
        <v>0.18</v>
      </c>
    </row>
    <row r="103" spans="1:5" ht="12.5" x14ac:dyDescent="0.25">
      <c r="A103" s="37"/>
      <c r="B103" s="37"/>
      <c r="C103" s="37"/>
      <c r="D103" s="4">
        <v>2022</v>
      </c>
      <c r="E103" s="5">
        <v>0.36</v>
      </c>
    </row>
    <row r="104" spans="1:5" ht="12.5" x14ac:dyDescent="0.25">
      <c r="A104" s="37"/>
      <c r="B104" s="37"/>
      <c r="C104" s="37"/>
      <c r="D104" s="4">
        <v>2023</v>
      </c>
      <c r="E104" s="5">
        <v>0.57999999999999996</v>
      </c>
    </row>
    <row r="105" spans="1:5" ht="12.5" x14ac:dyDescent="0.25">
      <c r="A105" s="37"/>
      <c r="B105" s="37"/>
      <c r="C105" s="37"/>
      <c r="D105" s="4">
        <v>2024</v>
      </c>
      <c r="E105" s="5">
        <v>0.54</v>
      </c>
    </row>
    <row r="106" spans="1:5" ht="12.5" x14ac:dyDescent="0.25">
      <c r="A106" s="36">
        <v>32</v>
      </c>
      <c r="B106" s="36" t="s">
        <v>57</v>
      </c>
      <c r="C106" s="36" t="s">
        <v>58</v>
      </c>
      <c r="D106" s="4">
        <v>2021</v>
      </c>
      <c r="E106" s="5">
        <v>0.44</v>
      </c>
    </row>
    <row r="107" spans="1:5" ht="12.5" x14ac:dyDescent="0.25">
      <c r="A107" s="37"/>
      <c r="B107" s="37"/>
      <c r="C107" s="37"/>
      <c r="D107" s="4">
        <v>2022</v>
      </c>
      <c r="E107" s="5">
        <v>0.44</v>
      </c>
    </row>
    <row r="108" spans="1:5" ht="12.5" x14ac:dyDescent="0.25">
      <c r="A108" s="37"/>
      <c r="B108" s="37"/>
      <c r="C108" s="37"/>
      <c r="D108" s="4">
        <v>2023</v>
      </c>
      <c r="E108" s="5">
        <v>0.57999999999999996</v>
      </c>
    </row>
    <row r="109" spans="1:5" ht="12.5" x14ac:dyDescent="0.25">
      <c r="A109" s="37"/>
      <c r="B109" s="37"/>
      <c r="C109" s="37"/>
      <c r="D109" s="4">
        <v>2024</v>
      </c>
      <c r="E109" s="5">
        <v>0.67</v>
      </c>
    </row>
    <row r="110" spans="1:5" ht="12.5" x14ac:dyDescent="0.25">
      <c r="A110" s="36">
        <v>33</v>
      </c>
      <c r="B110" s="36" t="s">
        <v>59</v>
      </c>
      <c r="C110" s="36" t="s">
        <v>60</v>
      </c>
      <c r="D110" s="4">
        <v>2021</v>
      </c>
      <c r="E110" s="5">
        <v>0.44</v>
      </c>
    </row>
    <row r="111" spans="1:5" ht="12.5" x14ac:dyDescent="0.25">
      <c r="A111" s="37"/>
      <c r="B111" s="37"/>
      <c r="C111" s="37"/>
      <c r="D111" s="4">
        <v>2022</v>
      </c>
      <c r="E111" s="5">
        <v>0.44</v>
      </c>
    </row>
    <row r="112" spans="1:5" ht="12.5" x14ac:dyDescent="0.25">
      <c r="A112" s="37"/>
      <c r="B112" s="37"/>
      <c r="C112" s="37"/>
      <c r="D112" s="4">
        <v>2023</v>
      </c>
      <c r="E112" s="5">
        <v>0.44</v>
      </c>
    </row>
    <row r="113" spans="1:5" ht="12.5" x14ac:dyDescent="0.25">
      <c r="A113" s="37"/>
      <c r="B113" s="37"/>
      <c r="C113" s="37"/>
      <c r="D113" s="4">
        <v>2024</v>
      </c>
      <c r="E113" s="5">
        <v>0.44</v>
      </c>
    </row>
    <row r="114" spans="1:5" ht="12.5" x14ac:dyDescent="0.25">
      <c r="A114" s="36">
        <v>34</v>
      </c>
      <c r="B114" s="36" t="s">
        <v>61</v>
      </c>
      <c r="C114" s="36" t="s">
        <v>62</v>
      </c>
      <c r="D114" s="4">
        <v>2021</v>
      </c>
      <c r="E114" s="5">
        <v>0.23</v>
      </c>
    </row>
    <row r="115" spans="1:5" ht="12.5" x14ac:dyDescent="0.25">
      <c r="A115" s="37"/>
      <c r="B115" s="37"/>
      <c r="C115" s="37"/>
      <c r="D115" s="4">
        <v>2022</v>
      </c>
      <c r="E115" s="5">
        <v>0.59</v>
      </c>
    </row>
    <row r="116" spans="1:5" ht="12.5" x14ac:dyDescent="0.25">
      <c r="A116" s="37"/>
      <c r="B116" s="37"/>
      <c r="C116" s="37"/>
      <c r="D116" s="4">
        <v>2023</v>
      </c>
      <c r="E116" s="5">
        <v>0.91</v>
      </c>
    </row>
    <row r="117" spans="1:5" ht="12.5" x14ac:dyDescent="0.25">
      <c r="A117" s="37"/>
      <c r="B117" s="37"/>
      <c r="C117" s="37"/>
      <c r="D117" s="4">
        <v>2024</v>
      </c>
      <c r="E117" s="5">
        <v>0.99</v>
      </c>
    </row>
    <row r="118" spans="1:5" ht="12.5" x14ac:dyDescent="0.25">
      <c r="A118" s="36">
        <v>35</v>
      </c>
      <c r="B118" s="36" t="s">
        <v>63</v>
      </c>
      <c r="C118" s="36" t="s">
        <v>64</v>
      </c>
      <c r="D118" s="4">
        <v>2021</v>
      </c>
      <c r="E118" s="5">
        <v>0.4</v>
      </c>
    </row>
    <row r="119" spans="1:5" ht="12.5" x14ac:dyDescent="0.25">
      <c r="A119" s="37"/>
      <c r="B119" s="37"/>
      <c r="C119" s="37"/>
      <c r="D119" s="4">
        <v>2022</v>
      </c>
      <c r="E119" s="5">
        <v>0.4</v>
      </c>
    </row>
    <row r="120" spans="1:5" ht="12.5" x14ac:dyDescent="0.25">
      <c r="A120" s="37"/>
      <c r="B120" s="37"/>
      <c r="C120" s="37"/>
      <c r="D120" s="4">
        <v>2023</v>
      </c>
      <c r="E120" s="5">
        <v>0.4</v>
      </c>
    </row>
    <row r="121" spans="1:5" ht="12.5" x14ac:dyDescent="0.25">
      <c r="A121" s="37"/>
      <c r="B121" s="37"/>
      <c r="C121" s="37"/>
      <c r="D121" s="4">
        <v>2024</v>
      </c>
      <c r="E121" s="5">
        <v>0.4</v>
      </c>
    </row>
    <row r="122" spans="1:5" ht="12.5" x14ac:dyDescent="0.25">
      <c r="A122" s="36">
        <v>36</v>
      </c>
      <c r="B122" s="36" t="s">
        <v>65</v>
      </c>
      <c r="C122" s="36" t="s">
        <v>66</v>
      </c>
      <c r="D122" s="4">
        <v>2021</v>
      </c>
      <c r="E122" s="5">
        <v>0.26</v>
      </c>
    </row>
    <row r="123" spans="1:5" ht="12.5" x14ac:dyDescent="0.25">
      <c r="A123" s="37"/>
      <c r="B123" s="37"/>
      <c r="C123" s="37"/>
      <c r="D123" s="4">
        <v>2022</v>
      </c>
      <c r="E123" s="5">
        <v>0.68</v>
      </c>
    </row>
    <row r="124" spans="1:5" ht="12.5" x14ac:dyDescent="0.25">
      <c r="A124" s="37"/>
      <c r="B124" s="37"/>
      <c r="C124" s="37"/>
      <c r="D124" s="4">
        <v>2023</v>
      </c>
      <c r="E124" s="5">
        <v>0.62</v>
      </c>
    </row>
    <row r="125" spans="1:5" ht="12.5" x14ac:dyDescent="0.25">
      <c r="A125" s="37"/>
      <c r="B125" s="37"/>
      <c r="C125" s="37"/>
      <c r="D125" s="4">
        <v>2024</v>
      </c>
      <c r="E125" s="5">
        <v>0.66</v>
      </c>
    </row>
    <row r="126" spans="1:5" ht="12.5" x14ac:dyDescent="0.25">
      <c r="A126" s="38">
        <v>37</v>
      </c>
      <c r="B126" s="36" t="s">
        <v>67</v>
      </c>
      <c r="C126" s="36" t="s">
        <v>68</v>
      </c>
      <c r="D126" s="4">
        <v>2021</v>
      </c>
      <c r="E126" s="5">
        <v>0.54</v>
      </c>
    </row>
    <row r="127" spans="1:5" ht="12.5" x14ac:dyDescent="0.25">
      <c r="A127" s="37"/>
      <c r="B127" s="37"/>
      <c r="C127" s="37"/>
      <c r="D127" s="4">
        <v>2022</v>
      </c>
      <c r="E127" s="5">
        <v>0.54</v>
      </c>
    </row>
    <row r="128" spans="1:5" ht="12.5" x14ac:dyDescent="0.25">
      <c r="A128" s="37"/>
      <c r="B128" s="37"/>
      <c r="C128" s="37"/>
      <c r="D128" s="4">
        <v>2023</v>
      </c>
      <c r="E128" s="5">
        <v>0.56000000000000005</v>
      </c>
    </row>
    <row r="129" spans="1:5" ht="12.5" x14ac:dyDescent="0.25">
      <c r="A129" s="37"/>
      <c r="B129" s="37"/>
      <c r="C129" s="37"/>
      <c r="D129" s="4">
        <v>2024</v>
      </c>
      <c r="E129" s="5">
        <v>0.59</v>
      </c>
    </row>
    <row r="130" spans="1:5" ht="12.5" x14ac:dyDescent="0.25">
      <c r="A130" s="38">
        <v>38</v>
      </c>
      <c r="B130" s="36" t="s">
        <v>69</v>
      </c>
      <c r="C130" s="36" t="s">
        <v>70</v>
      </c>
      <c r="D130" s="4">
        <v>2021</v>
      </c>
      <c r="E130" s="5">
        <v>0.44</v>
      </c>
    </row>
    <row r="131" spans="1:5" ht="12.5" x14ac:dyDescent="0.25">
      <c r="A131" s="37"/>
      <c r="B131" s="37"/>
      <c r="C131" s="37"/>
      <c r="D131" s="4">
        <v>2022</v>
      </c>
      <c r="E131" s="5">
        <v>0.53</v>
      </c>
    </row>
    <row r="132" spans="1:5" ht="12.5" x14ac:dyDescent="0.25">
      <c r="A132" s="37"/>
      <c r="B132" s="37"/>
      <c r="C132" s="37"/>
      <c r="D132" s="4">
        <v>2023</v>
      </c>
      <c r="E132" s="5">
        <v>0.53</v>
      </c>
    </row>
    <row r="133" spans="1:5" ht="12.5" x14ac:dyDescent="0.25">
      <c r="A133" s="37"/>
      <c r="B133" s="37"/>
      <c r="C133" s="37"/>
      <c r="D133" s="4">
        <v>2024</v>
      </c>
      <c r="E133" s="5">
        <v>0.53</v>
      </c>
    </row>
    <row r="134" spans="1:5" ht="12.5" x14ac:dyDescent="0.25">
      <c r="A134" s="36">
        <v>39</v>
      </c>
      <c r="B134" s="36" t="s">
        <v>71</v>
      </c>
      <c r="C134" s="36" t="s">
        <v>72</v>
      </c>
      <c r="D134" s="4">
        <v>2021</v>
      </c>
      <c r="E134" s="5">
        <v>0.15</v>
      </c>
    </row>
    <row r="135" spans="1:5" ht="12.5" x14ac:dyDescent="0.25">
      <c r="A135" s="37"/>
      <c r="B135" s="37"/>
      <c r="C135" s="37"/>
      <c r="D135" s="4">
        <v>2022</v>
      </c>
      <c r="E135" s="5">
        <v>0.43</v>
      </c>
    </row>
    <row r="136" spans="1:5" ht="12.5" x14ac:dyDescent="0.25">
      <c r="A136" s="37"/>
      <c r="B136" s="37"/>
      <c r="C136" s="37"/>
      <c r="D136" s="4">
        <v>2023</v>
      </c>
      <c r="E136" s="5">
        <v>0.47</v>
      </c>
    </row>
    <row r="137" spans="1:5" ht="12.5" x14ac:dyDescent="0.25">
      <c r="A137" s="37"/>
      <c r="B137" s="37"/>
      <c r="C137" s="37"/>
      <c r="D137" s="4">
        <v>2024</v>
      </c>
      <c r="E137" s="5">
        <v>0.5</v>
      </c>
    </row>
    <row r="138" spans="1:5" ht="12.5" x14ac:dyDescent="0.25">
      <c r="A138" s="36">
        <v>41</v>
      </c>
      <c r="B138" s="36" t="s">
        <v>73</v>
      </c>
      <c r="C138" s="36" t="s">
        <v>74</v>
      </c>
      <c r="D138" s="4">
        <v>2021</v>
      </c>
      <c r="E138" s="5">
        <v>0.48</v>
      </c>
    </row>
    <row r="139" spans="1:5" ht="12.5" x14ac:dyDescent="0.25">
      <c r="A139" s="37"/>
      <c r="B139" s="37"/>
      <c r="C139" s="37"/>
      <c r="D139" s="4">
        <v>2022</v>
      </c>
      <c r="E139" s="5">
        <v>0.49</v>
      </c>
    </row>
    <row r="140" spans="1:5" ht="12.5" x14ac:dyDescent="0.25">
      <c r="A140" s="37"/>
      <c r="B140" s="37"/>
      <c r="C140" s="37"/>
      <c r="D140" s="4">
        <v>2023</v>
      </c>
      <c r="E140" s="5">
        <v>0.52</v>
      </c>
    </row>
    <row r="141" spans="1:5" ht="12.5" x14ac:dyDescent="0.25">
      <c r="A141" s="37"/>
      <c r="B141" s="37"/>
      <c r="C141" s="37"/>
      <c r="D141" s="4">
        <v>2024</v>
      </c>
      <c r="E141" s="5">
        <v>0.48</v>
      </c>
    </row>
    <row r="142" spans="1:5" ht="12.5" x14ac:dyDescent="0.25">
      <c r="A142" s="36">
        <v>42</v>
      </c>
      <c r="B142" s="36" t="s">
        <v>75</v>
      </c>
      <c r="C142" s="36" t="s">
        <v>76</v>
      </c>
      <c r="D142" s="4">
        <v>2021</v>
      </c>
      <c r="E142" s="5">
        <v>0.49</v>
      </c>
    </row>
    <row r="143" spans="1:5" ht="12.5" x14ac:dyDescent="0.25">
      <c r="A143" s="37"/>
      <c r="B143" s="37"/>
      <c r="C143" s="37"/>
      <c r="D143" s="4">
        <v>2022</v>
      </c>
      <c r="E143" s="5">
        <v>0.47</v>
      </c>
    </row>
    <row r="144" spans="1:5" ht="12.5" x14ac:dyDescent="0.25">
      <c r="A144" s="37"/>
      <c r="B144" s="37"/>
      <c r="C144" s="37"/>
      <c r="D144" s="4">
        <v>2023</v>
      </c>
      <c r="E144" s="5">
        <v>0.5</v>
      </c>
    </row>
    <row r="145" spans="1:5" ht="12.5" x14ac:dyDescent="0.25">
      <c r="A145" s="37"/>
      <c r="B145" s="37"/>
      <c r="C145" s="37"/>
      <c r="D145" s="4">
        <v>2024</v>
      </c>
      <c r="E145" s="5">
        <v>0.5</v>
      </c>
    </row>
    <row r="146" spans="1:5" ht="12.5" x14ac:dyDescent="0.25">
      <c r="A146" s="36">
        <v>43</v>
      </c>
      <c r="B146" s="36" t="s">
        <v>77</v>
      </c>
      <c r="C146" s="36" t="s">
        <v>78</v>
      </c>
      <c r="D146" s="4">
        <v>2021</v>
      </c>
      <c r="E146" s="5">
        <v>0.43</v>
      </c>
    </row>
    <row r="147" spans="1:5" ht="12.5" x14ac:dyDescent="0.25">
      <c r="A147" s="37"/>
      <c r="B147" s="37"/>
      <c r="C147" s="37"/>
      <c r="D147" s="4">
        <v>2022</v>
      </c>
      <c r="E147" s="5">
        <v>0.45</v>
      </c>
    </row>
    <row r="148" spans="1:5" ht="12.5" x14ac:dyDescent="0.25">
      <c r="A148" s="37"/>
      <c r="B148" s="37"/>
      <c r="C148" s="37"/>
      <c r="D148" s="4">
        <v>2023</v>
      </c>
      <c r="E148" s="5">
        <v>0.43</v>
      </c>
    </row>
    <row r="149" spans="1:5" ht="12.5" x14ac:dyDescent="0.25">
      <c r="A149" s="37"/>
      <c r="B149" s="37"/>
      <c r="C149" s="37"/>
      <c r="D149" s="4">
        <v>2024</v>
      </c>
      <c r="E149" s="5">
        <v>0.42</v>
      </c>
    </row>
    <row r="150" spans="1:5" ht="12.5" x14ac:dyDescent="0.25">
      <c r="A150" s="36">
        <v>44</v>
      </c>
      <c r="B150" s="36" t="s">
        <v>79</v>
      </c>
      <c r="C150" s="36" t="s">
        <v>80</v>
      </c>
      <c r="D150" s="4">
        <v>2021</v>
      </c>
      <c r="E150" s="5">
        <v>0.44</v>
      </c>
    </row>
    <row r="151" spans="1:5" ht="12.5" x14ac:dyDescent="0.25">
      <c r="A151" s="37"/>
      <c r="B151" s="37"/>
      <c r="C151" s="37"/>
      <c r="D151" s="4">
        <v>2022</v>
      </c>
      <c r="E151" s="5">
        <v>0.47</v>
      </c>
    </row>
    <row r="152" spans="1:5" ht="12.5" x14ac:dyDescent="0.25">
      <c r="A152" s="37"/>
      <c r="B152" s="37"/>
      <c r="C152" s="37"/>
      <c r="D152" s="4">
        <v>2023</v>
      </c>
      <c r="E152" s="5">
        <v>0.5</v>
      </c>
    </row>
    <row r="153" spans="1:5" ht="12.5" x14ac:dyDescent="0.25">
      <c r="A153" s="37"/>
      <c r="B153" s="37"/>
      <c r="C153" s="37"/>
      <c r="D153" s="4">
        <v>2024</v>
      </c>
      <c r="E153" s="5">
        <v>0.54</v>
      </c>
    </row>
    <row r="154" spans="1:5" ht="12.5" x14ac:dyDescent="0.25">
      <c r="A154" s="36">
        <v>45</v>
      </c>
      <c r="B154" s="36" t="s">
        <v>81</v>
      </c>
      <c r="C154" s="36" t="s">
        <v>82</v>
      </c>
      <c r="D154" s="4">
        <v>2021</v>
      </c>
      <c r="E154" s="5">
        <v>0.31</v>
      </c>
    </row>
    <row r="155" spans="1:5" ht="12.5" x14ac:dyDescent="0.25">
      <c r="A155" s="37"/>
      <c r="B155" s="37"/>
      <c r="C155" s="37"/>
      <c r="D155" s="4">
        <v>2022</v>
      </c>
      <c r="E155" s="5">
        <v>0.36</v>
      </c>
    </row>
    <row r="156" spans="1:5" ht="12.5" x14ac:dyDescent="0.25">
      <c r="A156" s="37"/>
      <c r="B156" s="37"/>
      <c r="C156" s="37"/>
      <c r="D156" s="4">
        <v>2023</v>
      </c>
      <c r="E156" s="5">
        <v>0.35</v>
      </c>
    </row>
    <row r="157" spans="1:5" ht="12.5" x14ac:dyDescent="0.25">
      <c r="A157" s="37"/>
      <c r="B157" s="37"/>
      <c r="C157" s="37"/>
      <c r="D157" s="4">
        <v>2024</v>
      </c>
      <c r="E157" s="5">
        <v>0.35</v>
      </c>
    </row>
    <row r="158" spans="1:5" ht="12.5" x14ac:dyDescent="0.25">
      <c r="A158" s="38">
        <v>46</v>
      </c>
      <c r="B158" s="36" t="s">
        <v>83</v>
      </c>
      <c r="C158" s="36" t="s">
        <v>84</v>
      </c>
      <c r="D158" s="4">
        <v>2021</v>
      </c>
      <c r="E158" s="5">
        <v>0.43</v>
      </c>
    </row>
    <row r="159" spans="1:5" ht="12.5" x14ac:dyDescent="0.25">
      <c r="A159" s="37"/>
      <c r="B159" s="37"/>
      <c r="C159" s="37"/>
      <c r="D159" s="4">
        <v>2022</v>
      </c>
      <c r="E159" s="5">
        <v>0.43</v>
      </c>
    </row>
    <row r="160" spans="1:5" ht="12.5" x14ac:dyDescent="0.25">
      <c r="A160" s="37"/>
      <c r="B160" s="37"/>
      <c r="C160" s="37"/>
      <c r="D160" s="4">
        <v>2023</v>
      </c>
      <c r="E160" s="5">
        <v>0.43</v>
      </c>
    </row>
    <row r="161" spans="1:5" ht="12.5" x14ac:dyDescent="0.25">
      <c r="A161" s="37"/>
      <c r="B161" s="37"/>
      <c r="C161" s="37"/>
      <c r="D161" s="4">
        <v>2024</v>
      </c>
      <c r="E161" s="5">
        <v>0.43</v>
      </c>
    </row>
    <row r="162" spans="1:5" ht="12.5" x14ac:dyDescent="0.25">
      <c r="A162" s="38">
        <v>47</v>
      </c>
      <c r="B162" s="36" t="s">
        <v>85</v>
      </c>
      <c r="C162" s="36" t="s">
        <v>86</v>
      </c>
      <c r="D162" s="4">
        <v>2021</v>
      </c>
      <c r="E162" s="5">
        <v>0.28999999999999998</v>
      </c>
    </row>
    <row r="163" spans="1:5" ht="12.5" x14ac:dyDescent="0.25">
      <c r="A163" s="37"/>
      <c r="B163" s="37"/>
      <c r="C163" s="37"/>
      <c r="D163" s="4">
        <v>2022</v>
      </c>
      <c r="E163" s="5">
        <v>0.31</v>
      </c>
    </row>
    <row r="164" spans="1:5" ht="12.5" x14ac:dyDescent="0.25">
      <c r="A164" s="37"/>
      <c r="B164" s="37"/>
      <c r="C164" s="37"/>
      <c r="D164" s="4">
        <v>2023</v>
      </c>
      <c r="E164" s="5">
        <v>0.31</v>
      </c>
    </row>
    <row r="165" spans="1:5" ht="12.5" x14ac:dyDescent="0.25">
      <c r="A165" s="37"/>
      <c r="B165" s="37"/>
      <c r="C165" s="37"/>
      <c r="D165" s="4">
        <v>2024</v>
      </c>
      <c r="E165" s="5">
        <v>0.31</v>
      </c>
    </row>
    <row r="166" spans="1:5" ht="12.5" x14ac:dyDescent="0.25">
      <c r="A166" s="36">
        <v>48</v>
      </c>
      <c r="B166" s="36" t="s">
        <v>87</v>
      </c>
      <c r="C166" s="36" t="s">
        <v>88</v>
      </c>
      <c r="D166" s="4">
        <v>2021</v>
      </c>
      <c r="E166" s="5">
        <v>0.39</v>
      </c>
    </row>
    <row r="167" spans="1:5" ht="12.5" x14ac:dyDescent="0.25">
      <c r="A167" s="37"/>
      <c r="B167" s="37"/>
      <c r="C167" s="37"/>
      <c r="D167" s="4">
        <v>2022</v>
      </c>
      <c r="E167" s="5">
        <v>0.39</v>
      </c>
    </row>
    <row r="168" spans="1:5" ht="12.5" x14ac:dyDescent="0.25">
      <c r="A168" s="37"/>
      <c r="B168" s="37"/>
      <c r="C168" s="37"/>
      <c r="D168" s="4">
        <v>2023</v>
      </c>
      <c r="E168" s="5">
        <v>0.28000000000000003</v>
      </c>
    </row>
    <row r="169" spans="1:5" ht="12.5" x14ac:dyDescent="0.25">
      <c r="A169" s="37"/>
      <c r="B169" s="37"/>
      <c r="C169" s="37"/>
      <c r="D169" s="4">
        <v>2024</v>
      </c>
      <c r="E169" s="5">
        <v>0.28000000000000003</v>
      </c>
    </row>
    <row r="170" spans="1:5" ht="12.5" x14ac:dyDescent="0.25">
      <c r="A170" s="36">
        <v>49</v>
      </c>
      <c r="B170" s="36" t="s">
        <v>89</v>
      </c>
      <c r="C170" s="36" t="s">
        <v>90</v>
      </c>
      <c r="D170" s="4">
        <v>2021</v>
      </c>
      <c r="E170" s="5">
        <v>0.37</v>
      </c>
    </row>
    <row r="171" spans="1:5" ht="12.5" x14ac:dyDescent="0.25">
      <c r="A171" s="37"/>
      <c r="B171" s="37"/>
      <c r="C171" s="37"/>
      <c r="D171" s="4">
        <v>2022</v>
      </c>
      <c r="E171" s="5">
        <v>0.44</v>
      </c>
    </row>
    <row r="172" spans="1:5" ht="12.5" x14ac:dyDescent="0.25">
      <c r="A172" s="37"/>
      <c r="B172" s="37"/>
      <c r="C172" s="37"/>
      <c r="D172" s="4">
        <v>2023</v>
      </c>
      <c r="E172" s="5">
        <v>0.41</v>
      </c>
    </row>
    <row r="173" spans="1:5" ht="12.5" x14ac:dyDescent="0.25">
      <c r="A173" s="37"/>
      <c r="B173" s="37"/>
      <c r="C173" s="37"/>
      <c r="D173" s="4">
        <v>2024</v>
      </c>
      <c r="E173" s="5">
        <v>0.41</v>
      </c>
    </row>
    <row r="174" spans="1:5" ht="12.5" x14ac:dyDescent="0.25">
      <c r="A174" s="36">
        <v>50</v>
      </c>
      <c r="B174" s="36" t="s">
        <v>91</v>
      </c>
      <c r="C174" s="36" t="s">
        <v>92</v>
      </c>
      <c r="D174" s="4">
        <v>2021</v>
      </c>
      <c r="E174" s="5">
        <v>0.42</v>
      </c>
    </row>
    <row r="175" spans="1:5" ht="12.5" x14ac:dyDescent="0.25">
      <c r="A175" s="37"/>
      <c r="B175" s="37"/>
      <c r="C175" s="37"/>
      <c r="D175" s="4">
        <v>2022</v>
      </c>
      <c r="E175" s="5">
        <v>0.47</v>
      </c>
    </row>
    <row r="176" spans="1:5" ht="12.5" x14ac:dyDescent="0.25">
      <c r="A176" s="37"/>
      <c r="B176" s="37"/>
      <c r="C176" s="37"/>
      <c r="D176" s="4">
        <v>2023</v>
      </c>
      <c r="E176" s="5">
        <v>0.56000000000000005</v>
      </c>
    </row>
    <row r="177" spans="1:5" ht="12.5" x14ac:dyDescent="0.25">
      <c r="A177" s="37"/>
      <c r="B177" s="37"/>
      <c r="C177" s="37"/>
      <c r="D177" s="4">
        <v>2024</v>
      </c>
      <c r="E177" s="5">
        <v>0.63</v>
      </c>
    </row>
    <row r="178" spans="1:5" ht="13" x14ac:dyDescent="0.25">
      <c r="A178" s="36"/>
      <c r="B178" s="6"/>
      <c r="C178" s="6"/>
      <c r="E178" s="5"/>
    </row>
    <row r="179" spans="1:5" ht="13" x14ac:dyDescent="0.25">
      <c r="A179" s="37"/>
      <c r="B179" s="6"/>
      <c r="C179" s="6"/>
      <c r="E179" s="5"/>
    </row>
    <row r="180" spans="1:5" ht="13" x14ac:dyDescent="0.25">
      <c r="A180" s="37"/>
      <c r="B180" s="6"/>
      <c r="C180" s="6"/>
      <c r="E180" s="5"/>
    </row>
    <row r="181" spans="1:5" ht="13" x14ac:dyDescent="0.25">
      <c r="A181" s="37"/>
      <c r="B181" s="6"/>
      <c r="C181" s="6"/>
      <c r="E181" s="5"/>
    </row>
    <row r="182" spans="1:5" ht="13" x14ac:dyDescent="0.25">
      <c r="A182" s="36"/>
      <c r="B182" s="6"/>
      <c r="C182" s="6"/>
      <c r="E182" s="5"/>
    </row>
    <row r="183" spans="1:5" ht="13" x14ac:dyDescent="0.25">
      <c r="A183" s="37"/>
      <c r="B183" s="6"/>
      <c r="C183" s="6"/>
      <c r="E183" s="5"/>
    </row>
    <row r="184" spans="1:5" ht="13" x14ac:dyDescent="0.25">
      <c r="A184" s="37"/>
      <c r="B184" s="6"/>
      <c r="C184" s="6"/>
      <c r="E184" s="5"/>
    </row>
    <row r="185" spans="1:5" ht="13" x14ac:dyDescent="0.25">
      <c r="A185" s="37"/>
      <c r="B185" s="6"/>
      <c r="C185" s="6"/>
      <c r="E185" s="5"/>
    </row>
    <row r="186" spans="1:5" ht="13" x14ac:dyDescent="0.25">
      <c r="A186" s="36"/>
      <c r="B186" s="6"/>
      <c r="C186" s="6"/>
      <c r="E186" s="5"/>
    </row>
    <row r="187" spans="1:5" ht="13" x14ac:dyDescent="0.25">
      <c r="A187" s="37"/>
      <c r="B187" s="6"/>
      <c r="C187" s="6"/>
      <c r="E187" s="5"/>
    </row>
    <row r="188" spans="1:5" ht="13" x14ac:dyDescent="0.25">
      <c r="A188" s="37"/>
      <c r="B188" s="6"/>
      <c r="C188" s="6"/>
      <c r="E188" s="5"/>
    </row>
    <row r="189" spans="1:5" ht="13" x14ac:dyDescent="0.25">
      <c r="A189" s="37"/>
      <c r="B189" s="6"/>
      <c r="C189" s="6"/>
      <c r="E189" s="5"/>
    </row>
    <row r="190" spans="1:5" ht="13" x14ac:dyDescent="0.25">
      <c r="A190" s="36"/>
      <c r="B190" s="6"/>
      <c r="C190" s="6"/>
      <c r="E190" s="5"/>
    </row>
    <row r="191" spans="1:5" ht="13" x14ac:dyDescent="0.25">
      <c r="A191" s="37"/>
      <c r="B191" s="6"/>
      <c r="C191" s="6"/>
      <c r="E191" s="5"/>
    </row>
    <row r="192" spans="1:5" ht="13" x14ac:dyDescent="0.25">
      <c r="A192" s="37"/>
      <c r="B192" s="6"/>
      <c r="C192" s="6"/>
      <c r="E192" s="5"/>
    </row>
    <row r="193" spans="1:5" ht="13" x14ac:dyDescent="0.25">
      <c r="A193" s="37"/>
      <c r="B193" s="6"/>
      <c r="C193" s="6"/>
      <c r="E193" s="5"/>
    </row>
    <row r="194" spans="1:5" ht="13" x14ac:dyDescent="0.25">
      <c r="A194" s="6"/>
      <c r="B194" s="6"/>
      <c r="C194" s="6"/>
      <c r="E194" s="5"/>
    </row>
    <row r="195" spans="1:5" ht="13" x14ac:dyDescent="0.25">
      <c r="A195" s="6"/>
      <c r="B195" s="6"/>
      <c r="C195" s="6"/>
      <c r="E195" s="5"/>
    </row>
    <row r="196" spans="1:5" ht="13" x14ac:dyDescent="0.25">
      <c r="A196" s="6"/>
      <c r="B196" s="6"/>
      <c r="C196" s="6"/>
      <c r="E196" s="5"/>
    </row>
    <row r="197" spans="1:5" ht="13" x14ac:dyDescent="0.25">
      <c r="A197" s="6"/>
      <c r="B197" s="6"/>
      <c r="C197" s="6"/>
      <c r="E197" s="5"/>
    </row>
    <row r="198" spans="1:5" ht="13" x14ac:dyDescent="0.25">
      <c r="A198" s="6"/>
      <c r="B198" s="6"/>
      <c r="C198" s="6"/>
      <c r="E198" s="5"/>
    </row>
    <row r="199" spans="1:5" ht="13" x14ac:dyDescent="0.25">
      <c r="A199" s="6"/>
      <c r="B199" s="6"/>
      <c r="C199" s="6"/>
      <c r="E199" s="5"/>
    </row>
    <row r="200" spans="1:5" ht="13" x14ac:dyDescent="0.25">
      <c r="A200" s="6"/>
      <c r="B200" s="6"/>
      <c r="C200" s="6"/>
      <c r="E200" s="5"/>
    </row>
    <row r="201" spans="1:5" ht="13" x14ac:dyDescent="0.25">
      <c r="A201" s="6"/>
      <c r="B201" s="6"/>
      <c r="C201" s="6"/>
      <c r="E201" s="5"/>
    </row>
    <row r="202" spans="1:5" ht="13" x14ac:dyDescent="0.25">
      <c r="A202" s="6"/>
      <c r="B202" s="6"/>
      <c r="C202" s="6"/>
      <c r="E202" s="5"/>
    </row>
    <row r="203" spans="1:5" ht="13" x14ac:dyDescent="0.25">
      <c r="A203" s="6"/>
      <c r="B203" s="6"/>
      <c r="C203" s="6"/>
      <c r="E203" s="5"/>
    </row>
    <row r="204" spans="1:5" ht="13" x14ac:dyDescent="0.25">
      <c r="A204" s="6"/>
      <c r="B204" s="6"/>
      <c r="C204" s="6"/>
      <c r="E204" s="5"/>
    </row>
    <row r="205" spans="1:5" ht="13" x14ac:dyDescent="0.25">
      <c r="A205" s="6"/>
      <c r="B205" s="6"/>
      <c r="C205" s="6"/>
      <c r="E205" s="5"/>
    </row>
    <row r="206" spans="1:5" ht="13" x14ac:dyDescent="0.25">
      <c r="A206" s="6"/>
      <c r="B206" s="6"/>
      <c r="C206" s="6"/>
      <c r="E206" s="5"/>
    </row>
    <row r="207" spans="1:5" ht="13" x14ac:dyDescent="0.25">
      <c r="A207" s="6"/>
      <c r="B207" s="6"/>
      <c r="C207" s="6"/>
      <c r="E207" s="5"/>
    </row>
    <row r="208" spans="1:5" ht="13" x14ac:dyDescent="0.25">
      <c r="A208" s="6"/>
      <c r="B208" s="6"/>
      <c r="C208" s="6"/>
      <c r="E208" s="5"/>
    </row>
    <row r="209" spans="1:5" ht="13" x14ac:dyDescent="0.25">
      <c r="A209" s="6"/>
      <c r="B209" s="6"/>
      <c r="C209" s="6"/>
      <c r="E209" s="5"/>
    </row>
    <row r="210" spans="1:5" ht="13" x14ac:dyDescent="0.25">
      <c r="A210" s="6"/>
      <c r="B210" s="6"/>
      <c r="C210" s="6"/>
      <c r="E210" s="5"/>
    </row>
    <row r="211" spans="1:5" ht="13" x14ac:dyDescent="0.25">
      <c r="A211" s="6"/>
      <c r="B211" s="6"/>
      <c r="C211" s="6"/>
      <c r="E211" s="5"/>
    </row>
    <row r="212" spans="1:5" ht="13" x14ac:dyDescent="0.25">
      <c r="A212" s="6"/>
      <c r="B212" s="6"/>
      <c r="C212" s="6"/>
      <c r="E212" s="5"/>
    </row>
    <row r="213" spans="1:5" ht="13" x14ac:dyDescent="0.25">
      <c r="A213" s="6"/>
      <c r="B213" s="6"/>
      <c r="C213" s="6"/>
      <c r="E213" s="5"/>
    </row>
    <row r="214" spans="1:5" ht="13" x14ac:dyDescent="0.25">
      <c r="A214" s="6"/>
      <c r="B214" s="6"/>
      <c r="C214" s="6"/>
      <c r="E214" s="5"/>
    </row>
    <row r="215" spans="1:5" ht="13" x14ac:dyDescent="0.25">
      <c r="A215" s="6"/>
      <c r="B215" s="6"/>
      <c r="C215" s="6"/>
      <c r="E215" s="5"/>
    </row>
    <row r="216" spans="1:5" ht="13" x14ac:dyDescent="0.25">
      <c r="A216" s="6"/>
      <c r="B216" s="6"/>
      <c r="C216" s="6"/>
      <c r="E216" s="5"/>
    </row>
    <row r="217" spans="1:5" ht="13" x14ac:dyDescent="0.25">
      <c r="A217" s="6"/>
      <c r="B217" s="6"/>
      <c r="C217" s="6"/>
      <c r="E217" s="5"/>
    </row>
    <row r="218" spans="1:5" ht="13" x14ac:dyDescent="0.25">
      <c r="A218" s="6"/>
      <c r="B218" s="6"/>
      <c r="C218" s="6"/>
      <c r="E218" s="5"/>
    </row>
    <row r="219" spans="1:5" ht="13" x14ac:dyDescent="0.25">
      <c r="A219" s="6"/>
      <c r="B219" s="6"/>
      <c r="C219" s="6"/>
      <c r="E219" s="5"/>
    </row>
    <row r="220" spans="1:5" ht="13" x14ac:dyDescent="0.25">
      <c r="A220" s="6"/>
      <c r="B220" s="6"/>
      <c r="C220" s="6"/>
      <c r="E220" s="5"/>
    </row>
    <row r="221" spans="1:5" ht="13" x14ac:dyDescent="0.25">
      <c r="A221" s="6"/>
      <c r="B221" s="6"/>
      <c r="C221" s="6"/>
      <c r="E221" s="5"/>
    </row>
    <row r="222" spans="1:5" ht="13" x14ac:dyDescent="0.25">
      <c r="A222" s="6"/>
      <c r="B222" s="6"/>
      <c r="C222" s="6"/>
      <c r="E222" s="5"/>
    </row>
    <row r="223" spans="1:5" ht="13" x14ac:dyDescent="0.25">
      <c r="A223" s="6"/>
      <c r="B223" s="6"/>
      <c r="C223" s="6"/>
      <c r="E223" s="5"/>
    </row>
    <row r="224" spans="1:5" ht="13" x14ac:dyDescent="0.25">
      <c r="A224" s="6"/>
      <c r="B224" s="6"/>
      <c r="C224" s="6"/>
      <c r="E224" s="5"/>
    </row>
    <row r="225" spans="1:5" ht="13" x14ac:dyDescent="0.25">
      <c r="A225" s="6"/>
      <c r="B225" s="6"/>
      <c r="C225" s="6"/>
      <c r="E225" s="5"/>
    </row>
    <row r="226" spans="1:5" ht="13" x14ac:dyDescent="0.25">
      <c r="A226" s="6"/>
      <c r="B226" s="6"/>
      <c r="C226" s="6"/>
      <c r="E226" s="5"/>
    </row>
    <row r="227" spans="1:5" ht="13" x14ac:dyDescent="0.25">
      <c r="A227" s="6"/>
      <c r="B227" s="6"/>
      <c r="C227" s="6"/>
      <c r="E227" s="5"/>
    </row>
    <row r="228" spans="1:5" ht="13" x14ac:dyDescent="0.25">
      <c r="A228" s="6"/>
      <c r="B228" s="6"/>
      <c r="C228" s="6"/>
      <c r="E228" s="5"/>
    </row>
    <row r="229" spans="1:5" ht="13" x14ac:dyDescent="0.25">
      <c r="A229" s="6"/>
      <c r="B229" s="6"/>
      <c r="C229" s="6"/>
      <c r="E229" s="5"/>
    </row>
    <row r="230" spans="1:5" ht="13" x14ac:dyDescent="0.25">
      <c r="A230" s="6"/>
      <c r="B230" s="6"/>
      <c r="C230" s="6"/>
      <c r="E230" s="5"/>
    </row>
    <row r="231" spans="1:5" ht="13" x14ac:dyDescent="0.25">
      <c r="A231" s="6"/>
      <c r="B231" s="6"/>
      <c r="C231" s="6"/>
      <c r="E231" s="5"/>
    </row>
    <row r="232" spans="1:5" ht="13" x14ac:dyDescent="0.25">
      <c r="A232" s="6"/>
      <c r="B232" s="6"/>
      <c r="C232" s="6"/>
      <c r="E232" s="5"/>
    </row>
    <row r="233" spans="1:5" ht="13" x14ac:dyDescent="0.25">
      <c r="A233" s="6"/>
      <c r="B233" s="6"/>
      <c r="C233" s="6"/>
      <c r="E233" s="5"/>
    </row>
    <row r="234" spans="1:5" ht="13" x14ac:dyDescent="0.25">
      <c r="A234" s="6"/>
      <c r="B234" s="6"/>
      <c r="C234" s="6"/>
      <c r="E234" s="5"/>
    </row>
    <row r="235" spans="1:5" ht="13" x14ac:dyDescent="0.25">
      <c r="A235" s="6"/>
      <c r="B235" s="6"/>
      <c r="C235" s="6"/>
      <c r="E235" s="5"/>
    </row>
    <row r="236" spans="1:5" ht="13" x14ac:dyDescent="0.25">
      <c r="A236" s="6"/>
      <c r="B236" s="6"/>
      <c r="C236" s="6"/>
      <c r="E236" s="5"/>
    </row>
    <row r="237" spans="1:5" ht="13" x14ac:dyDescent="0.25">
      <c r="A237" s="6"/>
      <c r="B237" s="6"/>
      <c r="C237" s="6"/>
      <c r="E237" s="5"/>
    </row>
    <row r="238" spans="1:5" ht="13" x14ac:dyDescent="0.25">
      <c r="A238" s="6"/>
      <c r="B238" s="6"/>
      <c r="C238" s="6"/>
      <c r="E238" s="5"/>
    </row>
    <row r="239" spans="1:5" ht="13" x14ac:dyDescent="0.25">
      <c r="A239" s="6"/>
      <c r="B239" s="6"/>
      <c r="C239" s="6"/>
      <c r="E239" s="5"/>
    </row>
    <row r="240" spans="1:5" ht="13" x14ac:dyDescent="0.25">
      <c r="A240" s="6"/>
      <c r="B240" s="6"/>
      <c r="C240" s="6"/>
      <c r="E240" s="5"/>
    </row>
    <row r="241" spans="1:5" ht="13" x14ac:dyDescent="0.25">
      <c r="A241" s="6"/>
      <c r="B241" s="6"/>
      <c r="C241" s="6"/>
      <c r="E241" s="5"/>
    </row>
    <row r="242" spans="1:5" ht="13" x14ac:dyDescent="0.25">
      <c r="A242" s="6"/>
      <c r="B242" s="6"/>
      <c r="C242" s="6"/>
      <c r="E242" s="5"/>
    </row>
    <row r="243" spans="1:5" ht="13" x14ac:dyDescent="0.25">
      <c r="A243" s="6"/>
      <c r="B243" s="6"/>
      <c r="C243" s="6"/>
      <c r="E243" s="5"/>
    </row>
    <row r="244" spans="1:5" ht="13" x14ac:dyDescent="0.25">
      <c r="A244" s="6"/>
      <c r="B244" s="6"/>
      <c r="C244" s="6"/>
      <c r="E244" s="5"/>
    </row>
    <row r="245" spans="1:5" ht="13" x14ac:dyDescent="0.25">
      <c r="A245" s="6"/>
      <c r="B245" s="6"/>
      <c r="C245" s="6"/>
      <c r="E245" s="5"/>
    </row>
    <row r="246" spans="1:5" ht="13" x14ac:dyDescent="0.25">
      <c r="A246" s="6"/>
      <c r="B246" s="6"/>
      <c r="C246" s="6"/>
      <c r="E246" s="5"/>
    </row>
    <row r="247" spans="1:5" ht="13" x14ac:dyDescent="0.25">
      <c r="A247" s="6"/>
      <c r="B247" s="6"/>
      <c r="C247" s="6"/>
      <c r="E247" s="5"/>
    </row>
    <row r="248" spans="1:5" ht="13" x14ac:dyDescent="0.25">
      <c r="A248" s="6"/>
      <c r="B248" s="6"/>
      <c r="C248" s="6"/>
      <c r="E248" s="5"/>
    </row>
    <row r="249" spans="1:5" ht="13" x14ac:dyDescent="0.25">
      <c r="A249" s="6"/>
      <c r="B249" s="6"/>
      <c r="C249" s="6"/>
      <c r="E249" s="5"/>
    </row>
    <row r="250" spans="1:5" ht="13" x14ac:dyDescent="0.25">
      <c r="A250" s="6"/>
      <c r="B250" s="6"/>
      <c r="C250" s="6"/>
      <c r="E250" s="5"/>
    </row>
    <row r="251" spans="1:5" ht="13" x14ac:dyDescent="0.25">
      <c r="A251" s="6"/>
      <c r="B251" s="6"/>
      <c r="C251" s="6"/>
      <c r="E251" s="5"/>
    </row>
    <row r="252" spans="1:5" ht="13" x14ac:dyDescent="0.25">
      <c r="A252" s="6"/>
      <c r="B252" s="6"/>
      <c r="C252" s="6"/>
      <c r="E252" s="5"/>
    </row>
    <row r="253" spans="1:5" ht="13" x14ac:dyDescent="0.25">
      <c r="A253" s="6"/>
      <c r="B253" s="6"/>
      <c r="C253" s="6"/>
      <c r="E253" s="5"/>
    </row>
    <row r="254" spans="1:5" ht="13" x14ac:dyDescent="0.25">
      <c r="A254" s="6"/>
      <c r="B254" s="6"/>
      <c r="C254" s="6"/>
      <c r="E254" s="5"/>
    </row>
    <row r="255" spans="1:5" ht="13" x14ac:dyDescent="0.25">
      <c r="A255" s="6"/>
      <c r="B255" s="6"/>
      <c r="C255" s="6"/>
      <c r="E255" s="5"/>
    </row>
    <row r="256" spans="1:5" ht="13" x14ac:dyDescent="0.25">
      <c r="A256" s="6"/>
      <c r="B256" s="6"/>
      <c r="C256" s="6"/>
      <c r="E256" s="5"/>
    </row>
    <row r="257" spans="1:5" ht="13" x14ac:dyDescent="0.25">
      <c r="A257" s="6"/>
      <c r="B257" s="6"/>
      <c r="C257" s="6"/>
      <c r="E257" s="5"/>
    </row>
    <row r="258" spans="1:5" ht="13" x14ac:dyDescent="0.25">
      <c r="A258" s="6"/>
      <c r="B258" s="6"/>
      <c r="C258" s="6"/>
      <c r="E258" s="5"/>
    </row>
    <row r="259" spans="1:5" ht="13" x14ac:dyDescent="0.25">
      <c r="A259" s="6"/>
      <c r="B259" s="6"/>
      <c r="C259" s="6"/>
      <c r="E259" s="5"/>
    </row>
    <row r="260" spans="1:5" ht="13" x14ac:dyDescent="0.25">
      <c r="A260" s="6"/>
      <c r="B260" s="6"/>
      <c r="C260" s="6"/>
      <c r="E260" s="5"/>
    </row>
    <row r="261" spans="1:5" ht="13" x14ac:dyDescent="0.25">
      <c r="A261" s="6"/>
      <c r="B261" s="6"/>
      <c r="C261" s="6"/>
      <c r="E261" s="5"/>
    </row>
    <row r="262" spans="1:5" ht="13" x14ac:dyDescent="0.25">
      <c r="A262" s="6"/>
      <c r="B262" s="6"/>
      <c r="C262" s="6"/>
      <c r="E262" s="5"/>
    </row>
    <row r="263" spans="1:5" ht="13" x14ac:dyDescent="0.25">
      <c r="A263" s="6"/>
      <c r="B263" s="6"/>
      <c r="C263" s="6"/>
      <c r="E263" s="5"/>
    </row>
    <row r="264" spans="1:5" ht="13" x14ac:dyDescent="0.25">
      <c r="A264" s="6"/>
      <c r="B264" s="6"/>
      <c r="C264" s="6"/>
      <c r="E264" s="5"/>
    </row>
    <row r="265" spans="1:5" ht="13" x14ac:dyDescent="0.25">
      <c r="A265" s="6"/>
      <c r="B265" s="6"/>
      <c r="C265" s="6"/>
      <c r="E265" s="5"/>
    </row>
    <row r="266" spans="1:5" ht="13" x14ac:dyDescent="0.25">
      <c r="A266" s="6"/>
      <c r="B266" s="6"/>
      <c r="C266" s="6"/>
      <c r="E266" s="5"/>
    </row>
    <row r="267" spans="1:5" ht="13" x14ac:dyDescent="0.25">
      <c r="A267" s="6"/>
      <c r="B267" s="6"/>
      <c r="C267" s="6"/>
      <c r="E267" s="5"/>
    </row>
    <row r="268" spans="1:5" ht="13" x14ac:dyDescent="0.25">
      <c r="A268" s="6"/>
      <c r="B268" s="6"/>
      <c r="C268" s="6"/>
      <c r="E268" s="5"/>
    </row>
    <row r="269" spans="1:5" ht="13" x14ac:dyDescent="0.25">
      <c r="A269" s="6"/>
      <c r="B269" s="6"/>
      <c r="C269" s="6"/>
      <c r="E269" s="5"/>
    </row>
    <row r="270" spans="1:5" ht="13" x14ac:dyDescent="0.25">
      <c r="A270" s="6"/>
      <c r="B270" s="6"/>
      <c r="C270" s="6"/>
      <c r="E270" s="5"/>
    </row>
    <row r="271" spans="1:5" ht="13" x14ac:dyDescent="0.25">
      <c r="A271" s="6"/>
      <c r="B271" s="6"/>
      <c r="C271" s="6"/>
      <c r="E271" s="5"/>
    </row>
    <row r="272" spans="1:5" ht="13" x14ac:dyDescent="0.25">
      <c r="A272" s="6"/>
      <c r="B272" s="6"/>
      <c r="C272" s="6"/>
      <c r="E272" s="5"/>
    </row>
    <row r="273" spans="1:5" ht="13" x14ac:dyDescent="0.25">
      <c r="A273" s="6"/>
      <c r="B273" s="6"/>
      <c r="C273" s="6"/>
      <c r="E273" s="5"/>
    </row>
    <row r="274" spans="1:5" ht="13" x14ac:dyDescent="0.25">
      <c r="A274" s="6"/>
      <c r="B274" s="6"/>
      <c r="C274" s="6"/>
      <c r="E274" s="5"/>
    </row>
    <row r="275" spans="1:5" ht="13" x14ac:dyDescent="0.25">
      <c r="A275" s="6"/>
      <c r="B275" s="6"/>
      <c r="C275" s="6"/>
      <c r="E275" s="5"/>
    </row>
    <row r="276" spans="1:5" ht="13" x14ac:dyDescent="0.25">
      <c r="A276" s="6"/>
      <c r="B276" s="6"/>
      <c r="C276" s="6"/>
      <c r="E276" s="5"/>
    </row>
    <row r="277" spans="1:5" ht="13" x14ac:dyDescent="0.25">
      <c r="A277" s="6"/>
      <c r="B277" s="6"/>
      <c r="C277" s="6"/>
      <c r="E277" s="5"/>
    </row>
    <row r="278" spans="1:5" ht="13" x14ac:dyDescent="0.25">
      <c r="A278" s="6"/>
      <c r="B278" s="6"/>
      <c r="C278" s="6"/>
      <c r="E278" s="5"/>
    </row>
    <row r="279" spans="1:5" ht="13" x14ac:dyDescent="0.25">
      <c r="A279" s="6"/>
      <c r="B279" s="6"/>
      <c r="C279" s="6"/>
      <c r="E279" s="5"/>
    </row>
    <row r="280" spans="1:5" ht="13" x14ac:dyDescent="0.25">
      <c r="A280" s="6"/>
      <c r="B280" s="6"/>
      <c r="C280" s="6"/>
      <c r="E280" s="5"/>
    </row>
    <row r="281" spans="1:5" ht="13" x14ac:dyDescent="0.25">
      <c r="A281" s="6"/>
      <c r="B281" s="6"/>
      <c r="C281" s="6"/>
      <c r="E281" s="5"/>
    </row>
    <row r="282" spans="1:5" ht="13" x14ac:dyDescent="0.25">
      <c r="A282" s="6"/>
      <c r="B282" s="6"/>
      <c r="C282" s="6"/>
      <c r="E282" s="5"/>
    </row>
    <row r="283" spans="1:5" ht="13" x14ac:dyDescent="0.25">
      <c r="A283" s="6"/>
      <c r="B283" s="6"/>
      <c r="C283" s="6"/>
      <c r="E283" s="5"/>
    </row>
    <row r="284" spans="1:5" ht="13" x14ac:dyDescent="0.25">
      <c r="A284" s="6"/>
      <c r="B284" s="6"/>
      <c r="C284" s="6"/>
      <c r="E284" s="5"/>
    </row>
    <row r="285" spans="1:5" ht="13" x14ac:dyDescent="0.25">
      <c r="A285" s="6"/>
      <c r="B285" s="6"/>
      <c r="C285" s="6"/>
      <c r="E285" s="5"/>
    </row>
    <row r="286" spans="1:5" ht="13" x14ac:dyDescent="0.25">
      <c r="A286" s="6"/>
      <c r="B286" s="6"/>
      <c r="C286" s="6"/>
      <c r="E286" s="5"/>
    </row>
    <row r="287" spans="1:5" ht="13" x14ac:dyDescent="0.25">
      <c r="A287" s="6"/>
      <c r="B287" s="6"/>
      <c r="C287" s="6"/>
      <c r="E287" s="5"/>
    </row>
    <row r="288" spans="1:5" ht="13" x14ac:dyDescent="0.25">
      <c r="A288" s="6"/>
      <c r="B288" s="6"/>
      <c r="C288" s="6"/>
      <c r="E288" s="5"/>
    </row>
    <row r="289" spans="1:5" ht="13" x14ac:dyDescent="0.25">
      <c r="A289" s="6"/>
      <c r="B289" s="6"/>
      <c r="C289" s="6"/>
      <c r="E289" s="5"/>
    </row>
    <row r="290" spans="1:5" ht="13" x14ac:dyDescent="0.25">
      <c r="A290" s="6"/>
      <c r="B290" s="6"/>
      <c r="C290" s="6"/>
      <c r="E290" s="5"/>
    </row>
    <row r="291" spans="1:5" ht="13" x14ac:dyDescent="0.25">
      <c r="A291" s="6"/>
      <c r="B291" s="6"/>
      <c r="C291" s="6"/>
      <c r="E291" s="5"/>
    </row>
    <row r="292" spans="1:5" ht="13" x14ac:dyDescent="0.25">
      <c r="A292" s="6"/>
      <c r="B292" s="6"/>
      <c r="C292" s="6"/>
      <c r="E292" s="5"/>
    </row>
    <row r="293" spans="1:5" ht="13" x14ac:dyDescent="0.25">
      <c r="A293" s="6"/>
      <c r="B293" s="6"/>
      <c r="C293" s="6"/>
      <c r="E293" s="5"/>
    </row>
    <row r="294" spans="1:5" ht="13" x14ac:dyDescent="0.25">
      <c r="A294" s="6"/>
      <c r="B294" s="6"/>
      <c r="C294" s="6"/>
      <c r="E294" s="5"/>
    </row>
    <row r="295" spans="1:5" ht="13" x14ac:dyDescent="0.25">
      <c r="A295" s="6"/>
      <c r="B295" s="6"/>
      <c r="C295" s="6"/>
      <c r="E295" s="5"/>
    </row>
    <row r="296" spans="1:5" ht="13" x14ac:dyDescent="0.25">
      <c r="A296" s="6"/>
      <c r="B296" s="6"/>
      <c r="C296" s="6"/>
      <c r="E296" s="5"/>
    </row>
    <row r="297" spans="1:5" ht="13" x14ac:dyDescent="0.25">
      <c r="A297" s="6"/>
      <c r="B297" s="6"/>
      <c r="C297" s="6"/>
      <c r="E297" s="5"/>
    </row>
    <row r="298" spans="1:5" ht="13" x14ac:dyDescent="0.25">
      <c r="A298" s="6"/>
      <c r="B298" s="6"/>
      <c r="C298" s="6"/>
      <c r="E298" s="5"/>
    </row>
    <row r="299" spans="1:5" ht="13" x14ac:dyDescent="0.25">
      <c r="A299" s="6"/>
      <c r="B299" s="6"/>
      <c r="C299" s="6"/>
      <c r="E299" s="5"/>
    </row>
    <row r="300" spans="1:5" ht="13" x14ac:dyDescent="0.25">
      <c r="A300" s="6"/>
      <c r="B300" s="6"/>
      <c r="C300" s="6"/>
      <c r="E300" s="5"/>
    </row>
    <row r="301" spans="1:5" ht="13" x14ac:dyDescent="0.25">
      <c r="A301" s="6"/>
      <c r="B301" s="6"/>
      <c r="C301" s="6"/>
      <c r="E301" s="5"/>
    </row>
    <row r="302" spans="1:5" ht="13" x14ac:dyDescent="0.25">
      <c r="A302" s="6"/>
      <c r="B302" s="6"/>
      <c r="C302" s="6"/>
      <c r="E302" s="5"/>
    </row>
    <row r="303" spans="1:5" ht="13" x14ac:dyDescent="0.25">
      <c r="A303" s="6"/>
      <c r="B303" s="6"/>
      <c r="C303" s="6"/>
      <c r="E303" s="5"/>
    </row>
    <row r="304" spans="1:5" ht="13" x14ac:dyDescent="0.25">
      <c r="A304" s="6"/>
      <c r="B304" s="6"/>
      <c r="C304" s="6"/>
      <c r="E304" s="5"/>
    </row>
    <row r="305" spans="1:5" ht="13" x14ac:dyDescent="0.25">
      <c r="A305" s="6"/>
      <c r="B305" s="6"/>
      <c r="C305" s="6"/>
      <c r="E305" s="5"/>
    </row>
    <row r="306" spans="1:5" ht="13" x14ac:dyDescent="0.25">
      <c r="A306" s="6"/>
      <c r="B306" s="6"/>
      <c r="C306" s="6"/>
      <c r="E306" s="5"/>
    </row>
    <row r="307" spans="1:5" ht="13" x14ac:dyDescent="0.25">
      <c r="A307" s="6"/>
      <c r="B307" s="6"/>
      <c r="C307" s="6"/>
      <c r="E307" s="5"/>
    </row>
    <row r="308" spans="1:5" ht="13" x14ac:dyDescent="0.25">
      <c r="A308" s="6"/>
      <c r="B308" s="6"/>
      <c r="C308" s="6"/>
      <c r="E308" s="5"/>
    </row>
    <row r="309" spans="1:5" ht="13" x14ac:dyDescent="0.25">
      <c r="A309" s="6"/>
      <c r="B309" s="6"/>
      <c r="C309" s="6"/>
      <c r="E309" s="5"/>
    </row>
    <row r="310" spans="1:5" ht="13" x14ac:dyDescent="0.25">
      <c r="A310" s="6"/>
      <c r="B310" s="6"/>
      <c r="C310" s="6"/>
      <c r="E310" s="5"/>
    </row>
    <row r="311" spans="1:5" ht="13" x14ac:dyDescent="0.25">
      <c r="A311" s="6"/>
      <c r="B311" s="6"/>
      <c r="C311" s="6"/>
      <c r="E311" s="5"/>
    </row>
    <row r="312" spans="1:5" ht="13" x14ac:dyDescent="0.25">
      <c r="A312" s="6"/>
      <c r="B312" s="6"/>
      <c r="C312" s="6"/>
      <c r="E312" s="5"/>
    </row>
    <row r="313" spans="1:5" ht="13" x14ac:dyDescent="0.25">
      <c r="A313" s="6"/>
      <c r="B313" s="6"/>
      <c r="C313" s="6"/>
      <c r="E313" s="5"/>
    </row>
    <row r="314" spans="1:5" ht="13" x14ac:dyDescent="0.25">
      <c r="A314" s="6"/>
      <c r="B314" s="6"/>
      <c r="C314" s="6"/>
      <c r="E314" s="5"/>
    </row>
    <row r="315" spans="1:5" ht="13" x14ac:dyDescent="0.25">
      <c r="A315" s="6"/>
      <c r="B315" s="6"/>
      <c r="C315" s="6"/>
      <c r="E315" s="5"/>
    </row>
    <row r="316" spans="1:5" ht="13" x14ac:dyDescent="0.25">
      <c r="A316" s="6"/>
      <c r="B316" s="6"/>
      <c r="C316" s="6"/>
      <c r="E316" s="5"/>
    </row>
    <row r="317" spans="1:5" ht="13" x14ac:dyDescent="0.25">
      <c r="A317" s="6"/>
      <c r="B317" s="6"/>
      <c r="C317" s="6"/>
      <c r="E317" s="5"/>
    </row>
    <row r="318" spans="1:5" ht="13" x14ac:dyDescent="0.25">
      <c r="A318" s="6"/>
      <c r="B318" s="6"/>
      <c r="C318" s="6"/>
      <c r="E318" s="5"/>
    </row>
    <row r="319" spans="1:5" ht="13" x14ac:dyDescent="0.25">
      <c r="A319" s="6"/>
      <c r="B319" s="6"/>
      <c r="C319" s="6"/>
      <c r="E319" s="5"/>
    </row>
    <row r="320" spans="1:5" ht="13" x14ac:dyDescent="0.25">
      <c r="A320" s="6"/>
      <c r="B320" s="6"/>
      <c r="C320" s="6"/>
      <c r="E320" s="5"/>
    </row>
    <row r="321" spans="1:5" ht="13" x14ac:dyDescent="0.25">
      <c r="A321" s="6"/>
      <c r="B321" s="6"/>
      <c r="C321" s="6"/>
      <c r="E321" s="5"/>
    </row>
    <row r="322" spans="1:5" ht="13" x14ac:dyDescent="0.25">
      <c r="A322" s="6"/>
      <c r="B322" s="6"/>
      <c r="C322" s="6"/>
      <c r="E322" s="5"/>
    </row>
    <row r="323" spans="1:5" ht="13" x14ac:dyDescent="0.25">
      <c r="A323" s="6"/>
      <c r="B323" s="6"/>
      <c r="C323" s="6"/>
      <c r="E323" s="5"/>
    </row>
    <row r="324" spans="1:5" ht="13" x14ac:dyDescent="0.25">
      <c r="A324" s="6"/>
      <c r="B324" s="6"/>
      <c r="C324" s="6"/>
      <c r="E324" s="5"/>
    </row>
    <row r="325" spans="1:5" ht="13" x14ac:dyDescent="0.25">
      <c r="A325" s="6"/>
      <c r="B325" s="6"/>
      <c r="C325" s="6"/>
      <c r="E325" s="5"/>
    </row>
    <row r="326" spans="1:5" ht="13" x14ac:dyDescent="0.25">
      <c r="A326" s="6"/>
      <c r="B326" s="6"/>
      <c r="C326" s="6"/>
      <c r="E326" s="5"/>
    </row>
    <row r="327" spans="1:5" ht="13" x14ac:dyDescent="0.25">
      <c r="A327" s="6"/>
      <c r="B327" s="6"/>
      <c r="C327" s="6"/>
      <c r="E327" s="5"/>
    </row>
    <row r="328" spans="1:5" ht="13" x14ac:dyDescent="0.25">
      <c r="A328" s="6"/>
      <c r="B328" s="6"/>
      <c r="C328" s="6"/>
      <c r="E328" s="5"/>
    </row>
    <row r="329" spans="1:5" ht="13" x14ac:dyDescent="0.25">
      <c r="A329" s="6"/>
      <c r="B329" s="6"/>
      <c r="C329" s="6"/>
      <c r="E329" s="5"/>
    </row>
    <row r="330" spans="1:5" ht="13" x14ac:dyDescent="0.25">
      <c r="A330" s="6"/>
      <c r="B330" s="6"/>
      <c r="C330" s="6"/>
      <c r="E330" s="5"/>
    </row>
    <row r="331" spans="1:5" ht="13" x14ac:dyDescent="0.25">
      <c r="A331" s="6"/>
      <c r="B331" s="6"/>
      <c r="C331" s="6"/>
      <c r="E331" s="5"/>
    </row>
    <row r="332" spans="1:5" ht="13" x14ac:dyDescent="0.25">
      <c r="A332" s="6"/>
      <c r="B332" s="6"/>
      <c r="C332" s="6"/>
      <c r="E332" s="5"/>
    </row>
    <row r="333" spans="1:5" ht="13" x14ac:dyDescent="0.25">
      <c r="A333" s="6"/>
      <c r="B333" s="6"/>
      <c r="C333" s="6"/>
      <c r="E333" s="5"/>
    </row>
    <row r="334" spans="1:5" ht="13" x14ac:dyDescent="0.25">
      <c r="A334" s="6"/>
      <c r="B334" s="6"/>
      <c r="C334" s="6"/>
      <c r="E334" s="5"/>
    </row>
    <row r="335" spans="1:5" ht="13" x14ac:dyDescent="0.25">
      <c r="A335" s="6"/>
      <c r="B335" s="6"/>
      <c r="C335" s="6"/>
      <c r="E335" s="5"/>
    </row>
    <row r="336" spans="1:5" ht="13" x14ac:dyDescent="0.25">
      <c r="A336" s="6"/>
      <c r="B336" s="6"/>
      <c r="C336" s="6"/>
      <c r="E336" s="5"/>
    </row>
    <row r="337" spans="1:5" ht="13" x14ac:dyDescent="0.25">
      <c r="A337" s="6"/>
      <c r="B337" s="6"/>
      <c r="C337" s="6"/>
      <c r="E337" s="5"/>
    </row>
    <row r="338" spans="1:5" ht="13" x14ac:dyDescent="0.25">
      <c r="A338" s="6"/>
      <c r="B338" s="6"/>
      <c r="C338" s="6"/>
      <c r="E338" s="5"/>
    </row>
    <row r="339" spans="1:5" ht="13" x14ac:dyDescent="0.25">
      <c r="A339" s="6"/>
      <c r="B339" s="6"/>
      <c r="C339" s="6"/>
      <c r="E339" s="5"/>
    </row>
    <row r="340" spans="1:5" ht="13" x14ac:dyDescent="0.25">
      <c r="A340" s="6"/>
      <c r="B340" s="6"/>
      <c r="C340" s="6"/>
      <c r="E340" s="5"/>
    </row>
    <row r="341" spans="1:5" ht="13" x14ac:dyDescent="0.25">
      <c r="A341" s="6"/>
      <c r="B341" s="6"/>
      <c r="C341" s="6"/>
      <c r="E341" s="5"/>
    </row>
    <row r="342" spans="1:5" ht="13" x14ac:dyDescent="0.25">
      <c r="A342" s="6"/>
      <c r="B342" s="6"/>
      <c r="C342" s="6"/>
      <c r="E342" s="5"/>
    </row>
    <row r="343" spans="1:5" ht="13" x14ac:dyDescent="0.25">
      <c r="A343" s="6"/>
      <c r="B343" s="6"/>
      <c r="C343" s="6"/>
      <c r="E343" s="5"/>
    </row>
    <row r="344" spans="1:5" ht="13" x14ac:dyDescent="0.25">
      <c r="A344" s="6"/>
      <c r="B344" s="6"/>
      <c r="C344" s="6"/>
      <c r="E344" s="5"/>
    </row>
    <row r="345" spans="1:5" ht="13" x14ac:dyDescent="0.25">
      <c r="A345" s="6"/>
      <c r="B345" s="6"/>
      <c r="C345" s="6"/>
      <c r="E345" s="5"/>
    </row>
    <row r="346" spans="1:5" ht="13" x14ac:dyDescent="0.25">
      <c r="A346" s="6"/>
      <c r="B346" s="6"/>
      <c r="C346" s="6"/>
      <c r="E346" s="5"/>
    </row>
    <row r="347" spans="1:5" ht="13" x14ac:dyDescent="0.25">
      <c r="A347" s="6"/>
      <c r="B347" s="6"/>
      <c r="C347" s="6"/>
      <c r="E347" s="5"/>
    </row>
    <row r="348" spans="1:5" ht="13" x14ac:dyDescent="0.25">
      <c r="A348" s="6"/>
      <c r="B348" s="6"/>
      <c r="C348" s="6"/>
      <c r="E348" s="5"/>
    </row>
    <row r="349" spans="1:5" ht="13" x14ac:dyDescent="0.25">
      <c r="A349" s="6"/>
      <c r="B349" s="6"/>
      <c r="C349" s="6"/>
      <c r="E349" s="5"/>
    </row>
    <row r="350" spans="1:5" ht="13" x14ac:dyDescent="0.25">
      <c r="A350" s="6"/>
      <c r="B350" s="6"/>
      <c r="C350" s="6"/>
      <c r="E350" s="5"/>
    </row>
    <row r="351" spans="1:5" ht="13" x14ac:dyDescent="0.25">
      <c r="A351" s="6"/>
      <c r="B351" s="6"/>
      <c r="C351" s="6"/>
      <c r="E351" s="5"/>
    </row>
    <row r="352" spans="1:5" ht="13" x14ac:dyDescent="0.25">
      <c r="A352" s="6"/>
      <c r="B352" s="6"/>
      <c r="C352" s="6"/>
      <c r="E352" s="5"/>
    </row>
    <row r="353" spans="1:5" ht="13" x14ac:dyDescent="0.25">
      <c r="A353" s="6"/>
      <c r="B353" s="6"/>
      <c r="C353" s="6"/>
      <c r="E353" s="5"/>
    </row>
    <row r="354" spans="1:5" ht="13" x14ac:dyDescent="0.25">
      <c r="A354" s="6"/>
      <c r="B354" s="6"/>
      <c r="C354" s="6"/>
      <c r="E354" s="5"/>
    </row>
    <row r="355" spans="1:5" ht="13" x14ac:dyDescent="0.25">
      <c r="A355" s="6"/>
      <c r="B355" s="6"/>
      <c r="C355" s="6"/>
      <c r="E355" s="5"/>
    </row>
    <row r="356" spans="1:5" ht="13" x14ac:dyDescent="0.25">
      <c r="A356" s="6"/>
      <c r="B356" s="6"/>
      <c r="C356" s="6"/>
      <c r="E356" s="5"/>
    </row>
    <row r="357" spans="1:5" ht="13" x14ac:dyDescent="0.25">
      <c r="A357" s="6"/>
      <c r="B357" s="6"/>
      <c r="C357" s="6"/>
      <c r="E357" s="5"/>
    </row>
    <row r="358" spans="1:5" ht="13" x14ac:dyDescent="0.25">
      <c r="A358" s="6"/>
      <c r="B358" s="6"/>
      <c r="C358" s="6"/>
      <c r="E358" s="5"/>
    </row>
    <row r="359" spans="1:5" ht="13" x14ac:dyDescent="0.25">
      <c r="A359" s="6"/>
      <c r="B359" s="6"/>
      <c r="C359" s="6"/>
      <c r="E359" s="5"/>
    </row>
    <row r="360" spans="1:5" ht="13" x14ac:dyDescent="0.25">
      <c r="A360" s="6"/>
      <c r="B360" s="6"/>
      <c r="C360" s="6"/>
      <c r="E360" s="5"/>
    </row>
    <row r="361" spans="1:5" ht="13" x14ac:dyDescent="0.25">
      <c r="A361" s="6"/>
      <c r="B361" s="6"/>
      <c r="C361" s="6"/>
      <c r="E361" s="5"/>
    </row>
    <row r="362" spans="1:5" ht="13" x14ac:dyDescent="0.25">
      <c r="A362" s="6"/>
      <c r="B362" s="6"/>
      <c r="C362" s="6"/>
      <c r="E362" s="5"/>
    </row>
    <row r="363" spans="1:5" ht="13" x14ac:dyDescent="0.25">
      <c r="A363" s="6"/>
      <c r="B363" s="6"/>
      <c r="C363" s="6"/>
      <c r="E363" s="5"/>
    </row>
    <row r="364" spans="1:5" ht="13" x14ac:dyDescent="0.25">
      <c r="A364" s="6"/>
      <c r="B364" s="6"/>
      <c r="C364" s="6"/>
      <c r="E364" s="5"/>
    </row>
    <row r="365" spans="1:5" ht="13" x14ac:dyDescent="0.25">
      <c r="A365" s="6"/>
      <c r="B365" s="6"/>
      <c r="C365" s="6"/>
      <c r="E365" s="5"/>
    </row>
    <row r="366" spans="1:5" ht="13" x14ac:dyDescent="0.25">
      <c r="A366" s="6"/>
      <c r="B366" s="6"/>
      <c r="C366" s="6"/>
      <c r="E366" s="5"/>
    </row>
    <row r="367" spans="1:5" ht="13" x14ac:dyDescent="0.25">
      <c r="A367" s="6"/>
      <c r="B367" s="6"/>
      <c r="C367" s="6"/>
      <c r="E367" s="5"/>
    </row>
    <row r="368" spans="1:5" ht="13" x14ac:dyDescent="0.25">
      <c r="A368" s="6"/>
      <c r="B368" s="6"/>
      <c r="C368" s="6"/>
      <c r="E368" s="5"/>
    </row>
    <row r="369" spans="1:5" ht="13" x14ac:dyDescent="0.25">
      <c r="A369" s="6"/>
      <c r="B369" s="6"/>
      <c r="C369" s="6"/>
      <c r="E369" s="5"/>
    </row>
    <row r="370" spans="1:5" ht="13" x14ac:dyDescent="0.25">
      <c r="A370" s="6"/>
      <c r="B370" s="6"/>
      <c r="C370" s="6"/>
      <c r="E370" s="5"/>
    </row>
    <row r="371" spans="1:5" ht="13" x14ac:dyDescent="0.25">
      <c r="A371" s="6"/>
      <c r="B371" s="6"/>
      <c r="C371" s="6"/>
      <c r="E371" s="5"/>
    </row>
    <row r="372" spans="1:5" ht="13" x14ac:dyDescent="0.25">
      <c r="A372" s="6"/>
      <c r="B372" s="6"/>
      <c r="C372" s="6"/>
      <c r="E372" s="5"/>
    </row>
    <row r="373" spans="1:5" ht="13" x14ac:dyDescent="0.25">
      <c r="A373" s="6"/>
      <c r="B373" s="6"/>
      <c r="C373" s="6"/>
      <c r="E373" s="5"/>
    </row>
    <row r="374" spans="1:5" ht="13" x14ac:dyDescent="0.25">
      <c r="A374" s="6"/>
      <c r="B374" s="6"/>
      <c r="C374" s="6"/>
      <c r="E374" s="5"/>
    </row>
    <row r="375" spans="1:5" ht="13" x14ac:dyDescent="0.25">
      <c r="A375" s="6"/>
      <c r="B375" s="6"/>
      <c r="C375" s="6"/>
      <c r="E375" s="5"/>
    </row>
    <row r="376" spans="1:5" ht="13" x14ac:dyDescent="0.25">
      <c r="A376" s="6"/>
      <c r="B376" s="6"/>
      <c r="C376" s="6"/>
      <c r="E376" s="5"/>
    </row>
    <row r="377" spans="1:5" ht="13" x14ac:dyDescent="0.25">
      <c r="A377" s="6"/>
      <c r="B377" s="6"/>
      <c r="C377" s="6"/>
      <c r="E377" s="5"/>
    </row>
    <row r="378" spans="1:5" ht="13" x14ac:dyDescent="0.25">
      <c r="A378" s="6"/>
      <c r="B378" s="6"/>
      <c r="C378" s="6"/>
      <c r="E378" s="5"/>
    </row>
    <row r="379" spans="1:5" ht="13" x14ac:dyDescent="0.25">
      <c r="A379" s="6"/>
      <c r="B379" s="6"/>
      <c r="C379" s="6"/>
      <c r="E379" s="5"/>
    </row>
    <row r="380" spans="1:5" ht="13" x14ac:dyDescent="0.25">
      <c r="A380" s="6"/>
      <c r="B380" s="6"/>
      <c r="C380" s="6"/>
      <c r="E380" s="5"/>
    </row>
    <row r="381" spans="1:5" ht="13" x14ac:dyDescent="0.25">
      <c r="A381" s="6"/>
      <c r="B381" s="6"/>
      <c r="C381" s="6"/>
      <c r="E381" s="5"/>
    </row>
    <row r="382" spans="1:5" ht="13" x14ac:dyDescent="0.25">
      <c r="A382" s="6"/>
      <c r="B382" s="6"/>
      <c r="C382" s="6"/>
      <c r="E382" s="5"/>
    </row>
    <row r="383" spans="1:5" ht="13" x14ac:dyDescent="0.25">
      <c r="A383" s="6"/>
      <c r="B383" s="6"/>
      <c r="C383" s="6"/>
      <c r="E383" s="5"/>
    </row>
    <row r="384" spans="1:5" ht="13" x14ac:dyDescent="0.25">
      <c r="A384" s="6"/>
      <c r="B384" s="6"/>
      <c r="C384" s="6"/>
      <c r="E384" s="5"/>
    </row>
    <row r="385" spans="1:5" ht="13" x14ac:dyDescent="0.25">
      <c r="A385" s="6"/>
      <c r="B385" s="6"/>
      <c r="C385" s="6"/>
      <c r="E385" s="5"/>
    </row>
    <row r="386" spans="1:5" ht="13" x14ac:dyDescent="0.25">
      <c r="A386" s="6"/>
      <c r="B386" s="6"/>
      <c r="C386" s="6"/>
      <c r="E386" s="5"/>
    </row>
    <row r="387" spans="1:5" ht="13" x14ac:dyDescent="0.25">
      <c r="A387" s="6"/>
      <c r="B387" s="6"/>
      <c r="C387" s="6"/>
      <c r="E387" s="5"/>
    </row>
    <row r="388" spans="1:5" ht="13" x14ac:dyDescent="0.25">
      <c r="A388" s="6"/>
      <c r="B388" s="6"/>
      <c r="C388" s="6"/>
      <c r="E388" s="5"/>
    </row>
    <row r="389" spans="1:5" ht="13" x14ac:dyDescent="0.25">
      <c r="A389" s="6"/>
      <c r="B389" s="6"/>
      <c r="C389" s="6"/>
      <c r="E389" s="5"/>
    </row>
    <row r="390" spans="1:5" ht="13" x14ac:dyDescent="0.25">
      <c r="A390" s="6"/>
      <c r="B390" s="6"/>
      <c r="C390" s="6"/>
      <c r="E390" s="5"/>
    </row>
    <row r="391" spans="1:5" ht="13" x14ac:dyDescent="0.25">
      <c r="A391" s="6"/>
      <c r="B391" s="6"/>
      <c r="C391" s="6"/>
      <c r="E391" s="5"/>
    </row>
    <row r="392" spans="1:5" ht="13" x14ac:dyDescent="0.25">
      <c r="A392" s="6"/>
      <c r="B392" s="6"/>
      <c r="C392" s="6"/>
      <c r="E392" s="5"/>
    </row>
    <row r="393" spans="1:5" ht="13" x14ac:dyDescent="0.25">
      <c r="A393" s="6"/>
      <c r="B393" s="6"/>
      <c r="C393" s="6"/>
      <c r="E393" s="5"/>
    </row>
    <row r="394" spans="1:5" ht="13" x14ac:dyDescent="0.25">
      <c r="A394" s="6"/>
      <c r="B394" s="6"/>
      <c r="C394" s="6"/>
      <c r="E394" s="5"/>
    </row>
    <row r="395" spans="1:5" ht="13" x14ac:dyDescent="0.25">
      <c r="A395" s="6"/>
      <c r="B395" s="6"/>
      <c r="C395" s="6"/>
      <c r="E395" s="5"/>
    </row>
    <row r="396" spans="1:5" ht="13" x14ac:dyDescent="0.25">
      <c r="A396" s="6"/>
      <c r="B396" s="6"/>
      <c r="C396" s="6"/>
      <c r="E396" s="5"/>
    </row>
    <row r="397" spans="1:5" ht="13" x14ac:dyDescent="0.25">
      <c r="A397" s="6"/>
      <c r="B397" s="6"/>
      <c r="C397" s="6"/>
      <c r="E397" s="5"/>
    </row>
    <row r="398" spans="1:5" ht="13" x14ac:dyDescent="0.25">
      <c r="A398" s="6"/>
      <c r="B398" s="6"/>
      <c r="C398" s="6"/>
      <c r="E398" s="5"/>
    </row>
    <row r="399" spans="1:5" ht="13" x14ac:dyDescent="0.25">
      <c r="A399" s="6"/>
      <c r="B399" s="6"/>
      <c r="C399" s="6"/>
      <c r="E399" s="5"/>
    </row>
    <row r="400" spans="1:5" ht="13" x14ac:dyDescent="0.25">
      <c r="A400" s="6"/>
      <c r="B400" s="6"/>
      <c r="C400" s="6"/>
      <c r="E400" s="5"/>
    </row>
    <row r="401" spans="1:5" ht="13" x14ac:dyDescent="0.25">
      <c r="A401" s="6"/>
      <c r="B401" s="6"/>
      <c r="C401" s="6"/>
      <c r="E401" s="5"/>
    </row>
    <row r="402" spans="1:5" ht="13" x14ac:dyDescent="0.25">
      <c r="A402" s="6"/>
      <c r="B402" s="6"/>
      <c r="C402" s="6"/>
      <c r="E402" s="5"/>
    </row>
    <row r="403" spans="1:5" ht="13" x14ac:dyDescent="0.25">
      <c r="A403" s="6"/>
      <c r="B403" s="6"/>
      <c r="C403" s="6"/>
      <c r="E403" s="5"/>
    </row>
    <row r="404" spans="1:5" ht="13" x14ac:dyDescent="0.25">
      <c r="A404" s="6"/>
      <c r="B404" s="6"/>
      <c r="C404" s="6"/>
      <c r="E404" s="5"/>
    </row>
    <row r="405" spans="1:5" ht="13" x14ac:dyDescent="0.25">
      <c r="A405" s="6"/>
      <c r="B405" s="6"/>
      <c r="C405" s="6"/>
      <c r="E405" s="5"/>
    </row>
    <row r="406" spans="1:5" ht="13" x14ac:dyDescent="0.25">
      <c r="A406" s="6"/>
      <c r="B406" s="6"/>
      <c r="C406" s="6"/>
      <c r="E406" s="5"/>
    </row>
    <row r="407" spans="1:5" ht="13" x14ac:dyDescent="0.25">
      <c r="A407" s="6"/>
      <c r="B407" s="6"/>
      <c r="C407" s="6"/>
      <c r="E407" s="5"/>
    </row>
    <row r="408" spans="1:5" ht="13" x14ac:dyDescent="0.25">
      <c r="A408" s="6"/>
      <c r="B408" s="6"/>
      <c r="C408" s="6"/>
      <c r="E408" s="5"/>
    </row>
    <row r="409" spans="1:5" ht="13" x14ac:dyDescent="0.25">
      <c r="A409" s="6"/>
      <c r="B409" s="6"/>
      <c r="C409" s="6"/>
      <c r="E409" s="5"/>
    </row>
    <row r="410" spans="1:5" ht="13" x14ac:dyDescent="0.25">
      <c r="A410" s="6"/>
      <c r="B410" s="6"/>
      <c r="C410" s="6"/>
      <c r="E410" s="5"/>
    </row>
    <row r="411" spans="1:5" ht="13" x14ac:dyDescent="0.25">
      <c r="A411" s="6"/>
      <c r="B411" s="6"/>
      <c r="C411" s="6"/>
      <c r="E411" s="5"/>
    </row>
    <row r="412" spans="1:5" ht="13" x14ac:dyDescent="0.25">
      <c r="A412" s="6"/>
      <c r="B412" s="6"/>
      <c r="C412" s="6"/>
      <c r="E412" s="5"/>
    </row>
    <row r="413" spans="1:5" ht="13" x14ac:dyDescent="0.25">
      <c r="A413" s="6"/>
      <c r="B413" s="6"/>
      <c r="C413" s="6"/>
      <c r="E413" s="5"/>
    </row>
    <row r="414" spans="1:5" ht="13" x14ac:dyDescent="0.25">
      <c r="A414" s="6"/>
      <c r="B414" s="6"/>
      <c r="C414" s="6"/>
      <c r="E414" s="5"/>
    </row>
    <row r="415" spans="1:5" ht="13" x14ac:dyDescent="0.25">
      <c r="A415" s="6"/>
      <c r="B415" s="6"/>
      <c r="C415" s="6"/>
      <c r="E415" s="5"/>
    </row>
    <row r="416" spans="1:5" ht="13" x14ac:dyDescent="0.25">
      <c r="A416" s="6"/>
      <c r="B416" s="6"/>
      <c r="C416" s="6"/>
      <c r="E416" s="5"/>
    </row>
    <row r="417" spans="1:5" ht="13" x14ac:dyDescent="0.25">
      <c r="A417" s="6"/>
      <c r="B417" s="6"/>
      <c r="C417" s="6"/>
      <c r="E417" s="5"/>
    </row>
    <row r="418" spans="1:5" ht="13" x14ac:dyDescent="0.25">
      <c r="A418" s="6"/>
      <c r="B418" s="6"/>
      <c r="C418" s="6"/>
      <c r="E418" s="5"/>
    </row>
    <row r="419" spans="1:5" ht="13" x14ac:dyDescent="0.25">
      <c r="A419" s="6"/>
      <c r="B419" s="6"/>
      <c r="C419" s="6"/>
      <c r="E419" s="5"/>
    </row>
    <row r="420" spans="1:5" ht="13" x14ac:dyDescent="0.25">
      <c r="A420" s="6"/>
      <c r="B420" s="6"/>
      <c r="C420" s="6"/>
      <c r="E420" s="5"/>
    </row>
    <row r="421" spans="1:5" ht="13" x14ac:dyDescent="0.25">
      <c r="A421" s="6"/>
      <c r="B421" s="6"/>
      <c r="C421" s="6"/>
      <c r="E421" s="5"/>
    </row>
    <row r="422" spans="1:5" ht="13" x14ac:dyDescent="0.25">
      <c r="A422" s="6"/>
      <c r="B422" s="6"/>
      <c r="C422" s="6"/>
      <c r="E422" s="5"/>
    </row>
    <row r="423" spans="1:5" ht="13" x14ac:dyDescent="0.25">
      <c r="A423" s="6"/>
      <c r="B423" s="6"/>
      <c r="C423" s="6"/>
      <c r="E423" s="5"/>
    </row>
    <row r="424" spans="1:5" ht="13" x14ac:dyDescent="0.25">
      <c r="A424" s="6"/>
      <c r="B424" s="6"/>
      <c r="C424" s="6"/>
      <c r="E424" s="5"/>
    </row>
    <row r="425" spans="1:5" ht="13" x14ac:dyDescent="0.25">
      <c r="A425" s="6"/>
      <c r="B425" s="6"/>
      <c r="C425" s="6"/>
      <c r="E425" s="5"/>
    </row>
    <row r="426" spans="1:5" ht="13" x14ac:dyDescent="0.25">
      <c r="A426" s="6"/>
      <c r="B426" s="6"/>
      <c r="C426" s="6"/>
      <c r="E426" s="5"/>
    </row>
    <row r="427" spans="1:5" ht="13" x14ac:dyDescent="0.25">
      <c r="A427" s="6"/>
      <c r="B427" s="6"/>
      <c r="C427" s="6"/>
      <c r="E427" s="5"/>
    </row>
    <row r="428" spans="1:5" ht="13" x14ac:dyDescent="0.25">
      <c r="A428" s="6"/>
      <c r="B428" s="6"/>
      <c r="C428" s="6"/>
      <c r="E428" s="5"/>
    </row>
    <row r="429" spans="1:5" ht="13" x14ac:dyDescent="0.25">
      <c r="A429" s="6"/>
      <c r="B429" s="6"/>
      <c r="C429" s="6"/>
      <c r="E429" s="5"/>
    </row>
    <row r="430" spans="1:5" ht="13" x14ac:dyDescent="0.25">
      <c r="A430" s="6"/>
      <c r="B430" s="6"/>
      <c r="C430" s="6"/>
      <c r="E430" s="5"/>
    </row>
    <row r="431" spans="1:5" ht="13" x14ac:dyDescent="0.25">
      <c r="A431" s="6"/>
      <c r="B431" s="6"/>
      <c r="C431" s="6"/>
      <c r="E431" s="5"/>
    </row>
    <row r="432" spans="1:5" ht="13" x14ac:dyDescent="0.25">
      <c r="A432" s="6"/>
      <c r="B432" s="6"/>
      <c r="C432" s="6"/>
      <c r="E432" s="5"/>
    </row>
    <row r="433" spans="1:5" ht="13" x14ac:dyDescent="0.25">
      <c r="A433" s="6"/>
      <c r="B433" s="6"/>
      <c r="C433" s="6"/>
      <c r="E433" s="5"/>
    </row>
    <row r="434" spans="1:5" ht="13" x14ac:dyDescent="0.25">
      <c r="A434" s="6"/>
      <c r="B434" s="6"/>
      <c r="C434" s="6"/>
      <c r="E434" s="5"/>
    </row>
    <row r="435" spans="1:5" ht="13" x14ac:dyDescent="0.25">
      <c r="A435" s="6"/>
      <c r="B435" s="6"/>
      <c r="C435" s="6"/>
      <c r="E435" s="5"/>
    </row>
    <row r="436" spans="1:5" ht="13" x14ac:dyDescent="0.25">
      <c r="A436" s="6"/>
      <c r="B436" s="6"/>
      <c r="C436" s="6"/>
      <c r="E436" s="5"/>
    </row>
    <row r="437" spans="1:5" ht="13" x14ac:dyDescent="0.25">
      <c r="A437" s="6"/>
      <c r="B437" s="6"/>
      <c r="C437" s="6"/>
      <c r="E437" s="5"/>
    </row>
    <row r="438" spans="1:5" ht="13" x14ac:dyDescent="0.25">
      <c r="A438" s="6"/>
      <c r="B438" s="6"/>
      <c r="C438" s="6"/>
      <c r="E438" s="5"/>
    </row>
    <row r="439" spans="1:5" ht="13" x14ac:dyDescent="0.25">
      <c r="A439" s="6"/>
      <c r="B439" s="6"/>
      <c r="C439" s="6"/>
      <c r="E439" s="5"/>
    </row>
    <row r="440" spans="1:5" ht="13" x14ac:dyDescent="0.25">
      <c r="A440" s="6"/>
      <c r="B440" s="6"/>
      <c r="C440" s="6"/>
      <c r="E440" s="5"/>
    </row>
    <row r="441" spans="1:5" ht="13" x14ac:dyDescent="0.25">
      <c r="A441" s="6"/>
      <c r="B441" s="6"/>
      <c r="C441" s="6"/>
      <c r="E441" s="5"/>
    </row>
    <row r="442" spans="1:5" ht="13" x14ac:dyDescent="0.25">
      <c r="A442" s="6"/>
      <c r="B442" s="6"/>
      <c r="C442" s="6"/>
      <c r="E442" s="5"/>
    </row>
    <row r="443" spans="1:5" ht="13" x14ac:dyDescent="0.25">
      <c r="A443" s="6"/>
      <c r="B443" s="6"/>
      <c r="C443" s="6"/>
      <c r="E443" s="5"/>
    </row>
    <row r="444" spans="1:5" ht="13" x14ac:dyDescent="0.25">
      <c r="A444" s="6"/>
      <c r="B444" s="6"/>
      <c r="C444" s="6"/>
      <c r="E444" s="5"/>
    </row>
    <row r="445" spans="1:5" ht="13" x14ac:dyDescent="0.25">
      <c r="A445" s="6"/>
      <c r="B445" s="6"/>
      <c r="C445" s="6"/>
      <c r="E445" s="5"/>
    </row>
    <row r="446" spans="1:5" ht="13" x14ac:dyDescent="0.25">
      <c r="A446" s="6"/>
      <c r="B446" s="6"/>
      <c r="C446" s="6"/>
      <c r="E446" s="5"/>
    </row>
    <row r="447" spans="1:5" ht="13" x14ac:dyDescent="0.25">
      <c r="A447" s="6"/>
      <c r="B447" s="6"/>
      <c r="C447" s="6"/>
      <c r="E447" s="5"/>
    </row>
    <row r="448" spans="1:5" ht="13" x14ac:dyDescent="0.25">
      <c r="A448" s="6"/>
      <c r="B448" s="6"/>
      <c r="C448" s="6"/>
      <c r="E448" s="5"/>
    </row>
    <row r="449" spans="1:5" ht="13" x14ac:dyDescent="0.25">
      <c r="A449" s="6"/>
      <c r="B449" s="6"/>
      <c r="C449" s="6"/>
      <c r="E449" s="5"/>
    </row>
    <row r="450" spans="1:5" ht="13" x14ac:dyDescent="0.25">
      <c r="A450" s="6"/>
      <c r="B450" s="6"/>
      <c r="C450" s="6"/>
      <c r="E450" s="5"/>
    </row>
    <row r="451" spans="1:5" ht="13" x14ac:dyDescent="0.25">
      <c r="A451" s="6"/>
      <c r="B451" s="6"/>
      <c r="C451" s="6"/>
      <c r="E451" s="5"/>
    </row>
    <row r="452" spans="1:5" ht="13" x14ac:dyDescent="0.25">
      <c r="A452" s="6"/>
      <c r="B452" s="6"/>
      <c r="C452" s="6"/>
      <c r="E452" s="5"/>
    </row>
    <row r="453" spans="1:5" ht="13" x14ac:dyDescent="0.25">
      <c r="A453" s="6"/>
      <c r="B453" s="6"/>
      <c r="C453" s="6"/>
      <c r="E453" s="5"/>
    </row>
    <row r="454" spans="1:5" ht="13" x14ac:dyDescent="0.25">
      <c r="A454" s="6"/>
      <c r="B454" s="6"/>
      <c r="C454" s="6"/>
      <c r="E454" s="5"/>
    </row>
    <row r="455" spans="1:5" ht="13" x14ac:dyDescent="0.25">
      <c r="A455" s="6"/>
      <c r="B455" s="6"/>
      <c r="C455" s="6"/>
      <c r="E455" s="5"/>
    </row>
    <row r="456" spans="1:5" ht="13" x14ac:dyDescent="0.25">
      <c r="A456" s="6"/>
      <c r="B456" s="6"/>
      <c r="C456" s="6"/>
      <c r="E456" s="5"/>
    </row>
    <row r="457" spans="1:5" ht="13" x14ac:dyDescent="0.25">
      <c r="A457" s="6"/>
      <c r="B457" s="6"/>
      <c r="C457" s="6"/>
      <c r="E457" s="5"/>
    </row>
    <row r="458" spans="1:5" ht="13" x14ac:dyDescent="0.25">
      <c r="A458" s="6"/>
      <c r="B458" s="6"/>
      <c r="C458" s="6"/>
      <c r="E458" s="5"/>
    </row>
    <row r="459" spans="1:5" ht="13" x14ac:dyDescent="0.25">
      <c r="A459" s="6"/>
      <c r="B459" s="6"/>
      <c r="C459" s="6"/>
      <c r="E459" s="5"/>
    </row>
    <row r="460" spans="1:5" ht="13" x14ac:dyDescent="0.25">
      <c r="A460" s="6"/>
      <c r="B460" s="6"/>
      <c r="C460" s="6"/>
      <c r="E460" s="5"/>
    </row>
    <row r="461" spans="1:5" ht="13" x14ac:dyDescent="0.25">
      <c r="A461" s="6"/>
      <c r="B461" s="6"/>
      <c r="C461" s="6"/>
      <c r="E461" s="5"/>
    </row>
    <row r="462" spans="1:5" ht="13" x14ac:dyDescent="0.25">
      <c r="A462" s="6"/>
      <c r="B462" s="6"/>
      <c r="C462" s="6"/>
      <c r="E462" s="5"/>
    </row>
    <row r="463" spans="1:5" ht="13" x14ac:dyDescent="0.25">
      <c r="A463" s="6"/>
      <c r="B463" s="6"/>
      <c r="C463" s="6"/>
      <c r="E463" s="5"/>
    </row>
    <row r="464" spans="1:5" ht="13" x14ac:dyDescent="0.25">
      <c r="A464" s="6"/>
      <c r="B464" s="6"/>
      <c r="C464" s="6"/>
      <c r="E464" s="5"/>
    </row>
    <row r="465" spans="1:5" ht="13" x14ac:dyDescent="0.25">
      <c r="A465" s="6"/>
      <c r="B465" s="6"/>
      <c r="C465" s="6"/>
      <c r="E465" s="5"/>
    </row>
    <row r="466" spans="1:5" ht="13" x14ac:dyDescent="0.25">
      <c r="A466" s="6"/>
      <c r="B466" s="6"/>
      <c r="C466" s="6"/>
      <c r="E466" s="5"/>
    </row>
    <row r="467" spans="1:5" ht="13" x14ac:dyDescent="0.25">
      <c r="A467" s="6"/>
      <c r="B467" s="6"/>
      <c r="C467" s="6"/>
      <c r="E467" s="5"/>
    </row>
    <row r="468" spans="1:5" ht="13" x14ac:dyDescent="0.25">
      <c r="A468" s="6"/>
      <c r="B468" s="6"/>
      <c r="C468" s="6"/>
      <c r="E468" s="5"/>
    </row>
    <row r="469" spans="1:5" ht="13" x14ac:dyDescent="0.25">
      <c r="A469" s="6"/>
      <c r="B469" s="6"/>
      <c r="C469" s="6"/>
      <c r="E469" s="5"/>
    </row>
    <row r="470" spans="1:5" ht="13" x14ac:dyDescent="0.25">
      <c r="A470" s="6"/>
      <c r="B470" s="6"/>
      <c r="C470" s="6"/>
      <c r="E470" s="5"/>
    </row>
    <row r="471" spans="1:5" ht="13" x14ac:dyDescent="0.25">
      <c r="A471" s="6"/>
      <c r="B471" s="6"/>
      <c r="C471" s="6"/>
      <c r="E471" s="5"/>
    </row>
    <row r="472" spans="1:5" ht="13" x14ac:dyDescent="0.25">
      <c r="A472" s="6"/>
      <c r="B472" s="6"/>
      <c r="C472" s="6"/>
      <c r="E472" s="5"/>
    </row>
    <row r="473" spans="1:5" ht="13" x14ac:dyDescent="0.25">
      <c r="A473" s="6"/>
      <c r="B473" s="6"/>
      <c r="C473" s="6"/>
      <c r="E473" s="5"/>
    </row>
    <row r="474" spans="1:5" ht="13" x14ac:dyDescent="0.25">
      <c r="A474" s="6"/>
      <c r="B474" s="6"/>
      <c r="C474" s="6"/>
      <c r="E474" s="5"/>
    </row>
    <row r="475" spans="1:5" ht="13" x14ac:dyDescent="0.25">
      <c r="A475" s="6"/>
      <c r="B475" s="6"/>
      <c r="C475" s="6"/>
      <c r="E475" s="5"/>
    </row>
    <row r="476" spans="1:5" ht="13" x14ac:dyDescent="0.25">
      <c r="A476" s="6"/>
      <c r="B476" s="6"/>
      <c r="C476" s="6"/>
      <c r="E476" s="5"/>
    </row>
    <row r="477" spans="1:5" ht="13" x14ac:dyDescent="0.25">
      <c r="A477" s="6"/>
      <c r="B477" s="6"/>
      <c r="C477" s="6"/>
      <c r="E477" s="5"/>
    </row>
    <row r="478" spans="1:5" ht="13" x14ac:dyDescent="0.25">
      <c r="A478" s="6"/>
      <c r="B478" s="6"/>
      <c r="C478" s="6"/>
      <c r="E478" s="5"/>
    </row>
    <row r="479" spans="1:5" ht="13" x14ac:dyDescent="0.25">
      <c r="A479" s="6"/>
      <c r="B479" s="6"/>
      <c r="C479" s="6"/>
      <c r="E479" s="5"/>
    </row>
    <row r="480" spans="1:5" ht="13" x14ac:dyDescent="0.25">
      <c r="A480" s="6"/>
      <c r="B480" s="6"/>
      <c r="C480" s="6"/>
      <c r="E480" s="5"/>
    </row>
    <row r="481" spans="1:5" ht="13" x14ac:dyDescent="0.25">
      <c r="A481" s="6"/>
      <c r="B481" s="6"/>
      <c r="C481" s="6"/>
      <c r="E481" s="5"/>
    </row>
    <row r="482" spans="1:5" ht="13" x14ac:dyDescent="0.25">
      <c r="A482" s="6"/>
      <c r="B482" s="6"/>
      <c r="C482" s="6"/>
      <c r="E482" s="5"/>
    </row>
    <row r="483" spans="1:5" ht="13" x14ac:dyDescent="0.25">
      <c r="A483" s="6"/>
      <c r="B483" s="6"/>
      <c r="C483" s="6"/>
      <c r="E483" s="5"/>
    </row>
    <row r="484" spans="1:5" ht="13" x14ac:dyDescent="0.25">
      <c r="A484" s="6"/>
      <c r="B484" s="6"/>
      <c r="C484" s="6"/>
      <c r="E484" s="5"/>
    </row>
    <row r="485" spans="1:5" ht="13" x14ac:dyDescent="0.25">
      <c r="A485" s="6"/>
      <c r="B485" s="6"/>
      <c r="C485" s="6"/>
      <c r="E485" s="5"/>
    </row>
    <row r="486" spans="1:5" ht="13" x14ac:dyDescent="0.25">
      <c r="A486" s="6"/>
      <c r="B486" s="6"/>
      <c r="C486" s="6"/>
      <c r="E486" s="5"/>
    </row>
    <row r="487" spans="1:5" ht="13" x14ac:dyDescent="0.25">
      <c r="A487" s="6"/>
      <c r="B487" s="6"/>
      <c r="C487" s="6"/>
      <c r="E487" s="5"/>
    </row>
    <row r="488" spans="1:5" ht="13" x14ac:dyDescent="0.25">
      <c r="A488" s="6"/>
      <c r="B488" s="6"/>
      <c r="C488" s="6"/>
      <c r="E488" s="5"/>
    </row>
    <row r="489" spans="1:5" ht="13" x14ac:dyDescent="0.25">
      <c r="A489" s="6"/>
      <c r="B489" s="6"/>
      <c r="C489" s="6"/>
      <c r="E489" s="5"/>
    </row>
    <row r="490" spans="1:5" ht="13" x14ac:dyDescent="0.25">
      <c r="A490" s="6"/>
      <c r="B490" s="6"/>
      <c r="C490" s="6"/>
      <c r="E490" s="5"/>
    </row>
    <row r="491" spans="1:5" ht="13" x14ac:dyDescent="0.25">
      <c r="A491" s="6"/>
      <c r="B491" s="6"/>
      <c r="C491" s="6"/>
      <c r="E491" s="5"/>
    </row>
    <row r="492" spans="1:5" ht="13" x14ac:dyDescent="0.25">
      <c r="A492" s="6"/>
      <c r="B492" s="6"/>
      <c r="C492" s="6"/>
      <c r="E492" s="5"/>
    </row>
    <row r="493" spans="1:5" ht="13" x14ac:dyDescent="0.25">
      <c r="A493" s="6"/>
      <c r="B493" s="6"/>
      <c r="C493" s="6"/>
      <c r="E493" s="5"/>
    </row>
    <row r="494" spans="1:5" ht="13" x14ac:dyDescent="0.25">
      <c r="A494" s="6"/>
      <c r="B494" s="6"/>
      <c r="C494" s="6"/>
      <c r="E494" s="5"/>
    </row>
    <row r="495" spans="1:5" ht="13" x14ac:dyDescent="0.25">
      <c r="A495" s="6"/>
      <c r="B495" s="6"/>
      <c r="C495" s="6"/>
      <c r="E495" s="5"/>
    </row>
    <row r="496" spans="1:5" ht="13" x14ac:dyDescent="0.25">
      <c r="A496" s="6"/>
      <c r="B496" s="6"/>
      <c r="C496" s="6"/>
      <c r="E496" s="5"/>
    </row>
    <row r="497" spans="1:5" ht="13" x14ac:dyDescent="0.25">
      <c r="A497" s="6"/>
      <c r="B497" s="6"/>
      <c r="C497" s="6"/>
      <c r="E497" s="5"/>
    </row>
    <row r="498" spans="1:5" ht="13" x14ac:dyDescent="0.25">
      <c r="A498" s="6"/>
      <c r="B498" s="6"/>
      <c r="C498" s="6"/>
      <c r="E498" s="5"/>
    </row>
    <row r="499" spans="1:5" ht="13" x14ac:dyDescent="0.25">
      <c r="A499" s="6"/>
      <c r="B499" s="6"/>
      <c r="C499" s="6"/>
      <c r="E499" s="5"/>
    </row>
    <row r="500" spans="1:5" ht="13" x14ac:dyDescent="0.25">
      <c r="A500" s="6"/>
      <c r="B500" s="6"/>
      <c r="C500" s="6"/>
      <c r="E500" s="5"/>
    </row>
    <row r="501" spans="1:5" ht="13" x14ac:dyDescent="0.25">
      <c r="A501" s="6"/>
      <c r="B501" s="6"/>
      <c r="C501" s="6"/>
      <c r="E501" s="5"/>
    </row>
    <row r="502" spans="1:5" ht="13" x14ac:dyDescent="0.25">
      <c r="A502" s="6"/>
      <c r="B502" s="6"/>
      <c r="C502" s="6"/>
      <c r="E502" s="5"/>
    </row>
    <row r="503" spans="1:5" ht="13" x14ac:dyDescent="0.25">
      <c r="A503" s="6"/>
      <c r="B503" s="6"/>
      <c r="C503" s="6"/>
      <c r="E503" s="5"/>
    </row>
    <row r="504" spans="1:5" ht="13" x14ac:dyDescent="0.25">
      <c r="A504" s="6"/>
      <c r="B504" s="6"/>
      <c r="C504" s="6"/>
      <c r="E504" s="5"/>
    </row>
    <row r="505" spans="1:5" ht="13" x14ac:dyDescent="0.25">
      <c r="A505" s="6"/>
      <c r="B505" s="6"/>
      <c r="C505" s="6"/>
      <c r="E505" s="5"/>
    </row>
    <row r="506" spans="1:5" ht="13" x14ac:dyDescent="0.25">
      <c r="A506" s="6"/>
      <c r="B506" s="6"/>
      <c r="C506" s="6"/>
      <c r="E506" s="5"/>
    </row>
    <row r="507" spans="1:5" ht="13" x14ac:dyDescent="0.25">
      <c r="A507" s="6"/>
      <c r="B507" s="6"/>
      <c r="C507" s="6"/>
      <c r="E507" s="5"/>
    </row>
    <row r="508" spans="1:5" ht="13" x14ac:dyDescent="0.25">
      <c r="A508" s="6"/>
      <c r="B508" s="6"/>
      <c r="C508" s="6"/>
      <c r="E508" s="5"/>
    </row>
    <row r="509" spans="1:5" ht="13" x14ac:dyDescent="0.25">
      <c r="A509" s="6"/>
      <c r="B509" s="6"/>
      <c r="C509" s="6"/>
      <c r="E509" s="5"/>
    </row>
    <row r="510" spans="1:5" ht="13" x14ac:dyDescent="0.25">
      <c r="A510" s="6"/>
      <c r="B510" s="6"/>
      <c r="C510" s="6"/>
      <c r="E510" s="5"/>
    </row>
    <row r="511" spans="1:5" ht="13" x14ac:dyDescent="0.25">
      <c r="A511" s="6"/>
      <c r="B511" s="6"/>
      <c r="C511" s="6"/>
      <c r="E511" s="5"/>
    </row>
    <row r="512" spans="1:5" ht="13" x14ac:dyDescent="0.25">
      <c r="A512" s="6"/>
      <c r="B512" s="6"/>
      <c r="C512" s="6"/>
      <c r="E512" s="5"/>
    </row>
    <row r="513" spans="1:5" ht="13" x14ac:dyDescent="0.25">
      <c r="A513" s="6"/>
      <c r="B513" s="6"/>
      <c r="C513" s="6"/>
      <c r="E513" s="5"/>
    </row>
    <row r="514" spans="1:5" ht="13" x14ac:dyDescent="0.25">
      <c r="A514" s="6"/>
      <c r="B514" s="6"/>
      <c r="C514" s="6"/>
      <c r="E514" s="5"/>
    </row>
    <row r="515" spans="1:5" ht="13" x14ac:dyDescent="0.25">
      <c r="A515" s="6"/>
      <c r="B515" s="6"/>
      <c r="C515" s="6"/>
      <c r="E515" s="5"/>
    </row>
    <row r="516" spans="1:5" ht="13" x14ac:dyDescent="0.25">
      <c r="A516" s="6"/>
      <c r="B516" s="6"/>
      <c r="C516" s="6"/>
      <c r="E516" s="5"/>
    </row>
    <row r="517" spans="1:5" ht="13" x14ac:dyDescent="0.25">
      <c r="A517" s="6"/>
      <c r="B517" s="6"/>
      <c r="C517" s="6"/>
      <c r="E517" s="5"/>
    </row>
    <row r="518" spans="1:5" ht="13" x14ac:dyDescent="0.25">
      <c r="A518" s="6"/>
      <c r="B518" s="6"/>
      <c r="C518" s="6"/>
      <c r="E518" s="5"/>
    </row>
    <row r="519" spans="1:5" ht="13" x14ac:dyDescent="0.25">
      <c r="A519" s="6"/>
      <c r="B519" s="6"/>
      <c r="C519" s="6"/>
      <c r="E519" s="5"/>
    </row>
    <row r="520" spans="1:5" ht="13" x14ac:dyDescent="0.25">
      <c r="A520" s="6"/>
      <c r="B520" s="6"/>
      <c r="C520" s="6"/>
      <c r="E520" s="5"/>
    </row>
    <row r="521" spans="1:5" ht="13" x14ac:dyDescent="0.25">
      <c r="A521" s="6"/>
      <c r="B521" s="6"/>
      <c r="C521" s="6"/>
      <c r="E521" s="5"/>
    </row>
    <row r="522" spans="1:5" ht="13" x14ac:dyDescent="0.25">
      <c r="A522" s="6"/>
      <c r="B522" s="6"/>
      <c r="C522" s="6"/>
      <c r="E522" s="5"/>
    </row>
    <row r="523" spans="1:5" ht="13" x14ac:dyDescent="0.25">
      <c r="A523" s="6"/>
      <c r="B523" s="6"/>
      <c r="C523" s="6"/>
      <c r="E523" s="5"/>
    </row>
    <row r="524" spans="1:5" ht="13" x14ac:dyDescent="0.25">
      <c r="A524" s="6"/>
      <c r="B524" s="6"/>
      <c r="C524" s="6"/>
      <c r="E524" s="5"/>
    </row>
    <row r="525" spans="1:5" ht="13" x14ac:dyDescent="0.25">
      <c r="A525" s="6"/>
      <c r="B525" s="6"/>
      <c r="C525" s="6"/>
      <c r="E525" s="5"/>
    </row>
    <row r="526" spans="1:5" ht="13" x14ac:dyDescent="0.25">
      <c r="A526" s="6"/>
      <c r="B526" s="6"/>
      <c r="C526" s="6"/>
      <c r="E526" s="5"/>
    </row>
    <row r="527" spans="1:5" ht="13" x14ac:dyDescent="0.25">
      <c r="A527" s="6"/>
      <c r="B527" s="6"/>
      <c r="C527" s="6"/>
      <c r="E527" s="5"/>
    </row>
    <row r="528" spans="1:5" ht="13" x14ac:dyDescent="0.25">
      <c r="A528" s="6"/>
      <c r="B528" s="6"/>
      <c r="C528" s="6"/>
      <c r="E528" s="5"/>
    </row>
    <row r="529" spans="1:5" ht="13" x14ac:dyDescent="0.25">
      <c r="A529" s="6"/>
      <c r="B529" s="6"/>
      <c r="C529" s="6"/>
      <c r="E529" s="5"/>
    </row>
    <row r="530" spans="1:5" ht="13" x14ac:dyDescent="0.25">
      <c r="A530" s="6"/>
      <c r="B530" s="6"/>
      <c r="C530" s="6"/>
      <c r="E530" s="5"/>
    </row>
    <row r="531" spans="1:5" ht="13" x14ac:dyDescent="0.25">
      <c r="A531" s="6"/>
      <c r="B531" s="6"/>
      <c r="C531" s="6"/>
      <c r="E531" s="5"/>
    </row>
    <row r="532" spans="1:5" ht="13" x14ac:dyDescent="0.25">
      <c r="A532" s="6"/>
      <c r="B532" s="6"/>
      <c r="C532" s="6"/>
      <c r="E532" s="5"/>
    </row>
    <row r="533" spans="1:5" ht="13" x14ac:dyDescent="0.25">
      <c r="A533" s="6"/>
      <c r="B533" s="6"/>
      <c r="C533" s="6"/>
      <c r="E533" s="5"/>
    </row>
    <row r="534" spans="1:5" ht="13" x14ac:dyDescent="0.25">
      <c r="A534" s="6"/>
      <c r="B534" s="6"/>
      <c r="C534" s="6"/>
      <c r="E534" s="5"/>
    </row>
    <row r="535" spans="1:5" ht="13" x14ac:dyDescent="0.25">
      <c r="A535" s="6"/>
      <c r="B535" s="6"/>
      <c r="C535" s="6"/>
      <c r="E535" s="5"/>
    </row>
    <row r="536" spans="1:5" ht="13" x14ac:dyDescent="0.25">
      <c r="A536" s="6"/>
      <c r="B536" s="6"/>
      <c r="C536" s="6"/>
      <c r="E536" s="5"/>
    </row>
    <row r="537" spans="1:5" ht="13" x14ac:dyDescent="0.25">
      <c r="A537" s="6"/>
      <c r="B537" s="6"/>
      <c r="C537" s="6"/>
      <c r="E537" s="5"/>
    </row>
    <row r="538" spans="1:5" ht="13" x14ac:dyDescent="0.25">
      <c r="A538" s="6"/>
      <c r="B538" s="6"/>
      <c r="C538" s="6"/>
      <c r="E538" s="5"/>
    </row>
    <row r="539" spans="1:5" ht="13" x14ac:dyDescent="0.25">
      <c r="A539" s="6"/>
      <c r="B539" s="6"/>
      <c r="C539" s="6"/>
      <c r="E539" s="5"/>
    </row>
    <row r="540" spans="1:5" ht="13" x14ac:dyDescent="0.25">
      <c r="A540" s="6"/>
      <c r="B540" s="6"/>
      <c r="C540" s="6"/>
      <c r="E540" s="5"/>
    </row>
    <row r="541" spans="1:5" ht="13" x14ac:dyDescent="0.25">
      <c r="A541" s="6"/>
      <c r="B541" s="6"/>
      <c r="C541" s="6"/>
      <c r="E541" s="5"/>
    </row>
    <row r="542" spans="1:5" ht="13" x14ac:dyDescent="0.25">
      <c r="A542" s="6"/>
      <c r="B542" s="6"/>
      <c r="C542" s="6"/>
      <c r="E542" s="5"/>
    </row>
    <row r="543" spans="1:5" ht="13" x14ac:dyDescent="0.25">
      <c r="A543" s="6"/>
      <c r="B543" s="6"/>
      <c r="C543" s="6"/>
      <c r="E543" s="5"/>
    </row>
    <row r="544" spans="1:5" ht="13" x14ac:dyDescent="0.25">
      <c r="A544" s="6"/>
      <c r="B544" s="6"/>
      <c r="C544" s="6"/>
      <c r="E544" s="5"/>
    </row>
    <row r="545" spans="1:5" ht="13" x14ac:dyDescent="0.25">
      <c r="A545" s="6"/>
      <c r="B545" s="6"/>
      <c r="C545" s="6"/>
      <c r="E545" s="5"/>
    </row>
    <row r="546" spans="1:5" ht="13" x14ac:dyDescent="0.25">
      <c r="A546" s="6"/>
      <c r="B546" s="6"/>
      <c r="C546" s="6"/>
      <c r="E546" s="5"/>
    </row>
    <row r="547" spans="1:5" ht="13" x14ac:dyDescent="0.25">
      <c r="A547" s="6"/>
      <c r="B547" s="6"/>
      <c r="C547" s="6"/>
      <c r="E547" s="5"/>
    </row>
    <row r="548" spans="1:5" ht="13" x14ac:dyDescent="0.25">
      <c r="A548" s="6"/>
      <c r="B548" s="6"/>
      <c r="C548" s="6"/>
      <c r="E548" s="5"/>
    </row>
    <row r="549" spans="1:5" ht="13" x14ac:dyDescent="0.25">
      <c r="A549" s="6"/>
      <c r="B549" s="6"/>
      <c r="C549" s="6"/>
      <c r="E549" s="5"/>
    </row>
    <row r="550" spans="1:5" ht="13" x14ac:dyDescent="0.25">
      <c r="A550" s="6"/>
      <c r="B550" s="6"/>
      <c r="C550" s="6"/>
      <c r="E550" s="5"/>
    </row>
    <row r="551" spans="1:5" ht="13" x14ac:dyDescent="0.25">
      <c r="A551" s="6"/>
      <c r="B551" s="6"/>
      <c r="C551" s="6"/>
      <c r="E551" s="5"/>
    </row>
    <row r="552" spans="1:5" ht="13" x14ac:dyDescent="0.25">
      <c r="A552" s="6"/>
      <c r="B552" s="6"/>
      <c r="C552" s="6"/>
      <c r="E552" s="5"/>
    </row>
    <row r="553" spans="1:5" ht="13" x14ac:dyDescent="0.25">
      <c r="A553" s="6"/>
      <c r="B553" s="6"/>
      <c r="C553" s="6"/>
      <c r="E553" s="5"/>
    </row>
    <row r="554" spans="1:5" ht="13" x14ac:dyDescent="0.25">
      <c r="A554" s="6"/>
      <c r="B554" s="6"/>
      <c r="C554" s="6"/>
      <c r="E554" s="5"/>
    </row>
    <row r="555" spans="1:5" ht="13" x14ac:dyDescent="0.25">
      <c r="A555" s="6"/>
      <c r="B555" s="6"/>
      <c r="C555" s="6"/>
      <c r="E555" s="5"/>
    </row>
    <row r="556" spans="1:5" ht="13" x14ac:dyDescent="0.25">
      <c r="A556" s="6"/>
      <c r="B556" s="6"/>
      <c r="C556" s="6"/>
      <c r="E556" s="5"/>
    </row>
    <row r="557" spans="1:5" ht="13" x14ac:dyDescent="0.25">
      <c r="A557" s="6"/>
      <c r="B557" s="6"/>
      <c r="C557" s="6"/>
      <c r="E557" s="5"/>
    </row>
    <row r="558" spans="1:5" ht="13" x14ac:dyDescent="0.25">
      <c r="A558" s="6"/>
      <c r="B558" s="6"/>
      <c r="C558" s="6"/>
      <c r="E558" s="5"/>
    </row>
    <row r="559" spans="1:5" ht="13" x14ac:dyDescent="0.25">
      <c r="A559" s="6"/>
      <c r="B559" s="6"/>
      <c r="C559" s="6"/>
      <c r="E559" s="5"/>
    </row>
    <row r="560" spans="1:5" ht="13" x14ac:dyDescent="0.25">
      <c r="A560" s="6"/>
      <c r="B560" s="6"/>
      <c r="C560" s="6"/>
      <c r="E560" s="5"/>
    </row>
    <row r="561" spans="1:5" ht="13" x14ac:dyDescent="0.25">
      <c r="A561" s="6"/>
      <c r="B561" s="6"/>
      <c r="C561" s="6"/>
      <c r="E561" s="5"/>
    </row>
    <row r="562" spans="1:5" ht="13" x14ac:dyDescent="0.25">
      <c r="A562" s="6"/>
      <c r="B562" s="6"/>
      <c r="C562" s="6"/>
      <c r="E562" s="5"/>
    </row>
    <row r="563" spans="1:5" ht="13" x14ac:dyDescent="0.25">
      <c r="A563" s="6"/>
      <c r="B563" s="6"/>
      <c r="C563" s="6"/>
      <c r="E563" s="5"/>
    </row>
    <row r="564" spans="1:5" ht="13" x14ac:dyDescent="0.25">
      <c r="A564" s="6"/>
      <c r="B564" s="6"/>
      <c r="C564" s="6"/>
      <c r="E564" s="5"/>
    </row>
    <row r="565" spans="1:5" ht="13" x14ac:dyDescent="0.25">
      <c r="A565" s="6"/>
      <c r="B565" s="6"/>
      <c r="C565" s="6"/>
      <c r="E565" s="5"/>
    </row>
    <row r="566" spans="1:5" ht="13" x14ac:dyDescent="0.25">
      <c r="A566" s="6"/>
      <c r="B566" s="6"/>
      <c r="C566" s="6"/>
      <c r="E566" s="5"/>
    </row>
    <row r="567" spans="1:5" ht="13" x14ac:dyDescent="0.25">
      <c r="A567" s="6"/>
      <c r="B567" s="6"/>
      <c r="C567" s="6"/>
      <c r="E567" s="5"/>
    </row>
    <row r="568" spans="1:5" ht="13" x14ac:dyDescent="0.25">
      <c r="A568" s="6"/>
      <c r="B568" s="6"/>
      <c r="C568" s="6"/>
      <c r="E568" s="5"/>
    </row>
    <row r="569" spans="1:5" ht="13" x14ac:dyDescent="0.25">
      <c r="A569" s="6"/>
      <c r="B569" s="6"/>
      <c r="C569" s="6"/>
      <c r="E569" s="5"/>
    </row>
    <row r="570" spans="1:5" ht="13" x14ac:dyDescent="0.25">
      <c r="A570" s="6"/>
      <c r="B570" s="6"/>
      <c r="C570" s="6"/>
      <c r="E570" s="5"/>
    </row>
    <row r="571" spans="1:5" ht="13" x14ac:dyDescent="0.25">
      <c r="A571" s="6"/>
      <c r="B571" s="6"/>
      <c r="C571" s="6"/>
      <c r="E571" s="5"/>
    </row>
    <row r="572" spans="1:5" ht="13" x14ac:dyDescent="0.25">
      <c r="A572" s="6"/>
      <c r="B572" s="6"/>
      <c r="C572" s="6"/>
      <c r="E572" s="5"/>
    </row>
    <row r="573" spans="1:5" ht="13" x14ac:dyDescent="0.25">
      <c r="A573" s="6"/>
      <c r="B573" s="6"/>
      <c r="C573" s="6"/>
      <c r="E573" s="5"/>
    </row>
    <row r="574" spans="1:5" ht="13" x14ac:dyDescent="0.25">
      <c r="A574" s="6"/>
      <c r="B574" s="6"/>
      <c r="C574" s="6"/>
      <c r="E574" s="5"/>
    </row>
    <row r="575" spans="1:5" ht="13" x14ac:dyDescent="0.25">
      <c r="A575" s="6"/>
      <c r="B575" s="6"/>
      <c r="C575" s="6"/>
      <c r="E575" s="5"/>
    </row>
    <row r="576" spans="1:5" ht="13" x14ac:dyDescent="0.25">
      <c r="A576" s="6"/>
      <c r="B576" s="6"/>
      <c r="C576" s="6"/>
      <c r="E576" s="5"/>
    </row>
    <row r="577" spans="1:5" ht="13" x14ac:dyDescent="0.25">
      <c r="A577" s="6"/>
      <c r="B577" s="6"/>
      <c r="C577" s="6"/>
      <c r="E577" s="5"/>
    </row>
    <row r="578" spans="1:5" ht="13" x14ac:dyDescent="0.25">
      <c r="A578" s="6"/>
      <c r="B578" s="6"/>
      <c r="C578" s="6"/>
      <c r="E578" s="5"/>
    </row>
    <row r="579" spans="1:5" ht="13" x14ac:dyDescent="0.25">
      <c r="A579" s="6"/>
      <c r="B579" s="6"/>
      <c r="C579" s="6"/>
      <c r="E579" s="5"/>
    </row>
    <row r="580" spans="1:5" ht="13" x14ac:dyDescent="0.25">
      <c r="A580" s="6"/>
      <c r="B580" s="6"/>
      <c r="C580" s="6"/>
      <c r="E580" s="5"/>
    </row>
    <row r="581" spans="1:5" ht="13" x14ac:dyDescent="0.25">
      <c r="A581" s="6"/>
      <c r="B581" s="6"/>
      <c r="C581" s="6"/>
      <c r="E581" s="5"/>
    </row>
    <row r="582" spans="1:5" ht="13" x14ac:dyDescent="0.25">
      <c r="A582" s="6"/>
      <c r="B582" s="6"/>
      <c r="C582" s="6"/>
      <c r="E582" s="5"/>
    </row>
    <row r="583" spans="1:5" ht="13" x14ac:dyDescent="0.25">
      <c r="A583" s="6"/>
      <c r="B583" s="6"/>
      <c r="C583" s="6"/>
      <c r="E583" s="5"/>
    </row>
    <row r="584" spans="1:5" ht="13" x14ac:dyDescent="0.25">
      <c r="A584" s="6"/>
      <c r="B584" s="6"/>
      <c r="C584" s="6"/>
      <c r="E584" s="5"/>
    </row>
    <row r="585" spans="1:5" ht="13" x14ac:dyDescent="0.25">
      <c r="A585" s="6"/>
      <c r="B585" s="6"/>
      <c r="C585" s="6"/>
      <c r="E585" s="5"/>
    </row>
    <row r="586" spans="1:5" ht="13" x14ac:dyDescent="0.25">
      <c r="A586" s="6"/>
      <c r="B586" s="6"/>
      <c r="C586" s="6"/>
      <c r="E586" s="5"/>
    </row>
    <row r="587" spans="1:5" ht="13" x14ac:dyDescent="0.25">
      <c r="A587" s="6"/>
      <c r="B587" s="6"/>
      <c r="C587" s="6"/>
      <c r="E587" s="5"/>
    </row>
    <row r="588" spans="1:5" ht="13" x14ac:dyDescent="0.25">
      <c r="A588" s="6"/>
      <c r="B588" s="6"/>
      <c r="C588" s="6"/>
      <c r="E588" s="5"/>
    </row>
    <row r="589" spans="1:5" ht="13" x14ac:dyDescent="0.25">
      <c r="A589" s="6"/>
      <c r="B589" s="6"/>
      <c r="C589" s="6"/>
      <c r="E589" s="5"/>
    </row>
    <row r="590" spans="1:5" ht="13" x14ac:dyDescent="0.25">
      <c r="A590" s="6"/>
      <c r="B590" s="6"/>
      <c r="C590" s="6"/>
      <c r="E590" s="5"/>
    </row>
    <row r="591" spans="1:5" ht="13" x14ac:dyDescent="0.25">
      <c r="A591" s="6"/>
      <c r="B591" s="6"/>
      <c r="C591" s="6"/>
      <c r="E591" s="5"/>
    </row>
    <row r="592" spans="1:5" ht="13" x14ac:dyDescent="0.25">
      <c r="A592" s="6"/>
      <c r="B592" s="6"/>
      <c r="C592" s="6"/>
      <c r="E592" s="5"/>
    </row>
    <row r="593" spans="1:5" ht="13" x14ac:dyDescent="0.25">
      <c r="A593" s="6"/>
      <c r="B593" s="6"/>
      <c r="C593" s="6"/>
      <c r="E593" s="5"/>
    </row>
    <row r="594" spans="1:5" ht="13" x14ac:dyDescent="0.25">
      <c r="A594" s="6"/>
      <c r="B594" s="6"/>
      <c r="C594" s="6"/>
      <c r="E594" s="5"/>
    </row>
    <row r="595" spans="1:5" ht="13" x14ac:dyDescent="0.25">
      <c r="A595" s="6"/>
      <c r="B595" s="6"/>
      <c r="C595" s="6"/>
      <c r="E595" s="5"/>
    </row>
    <row r="596" spans="1:5" ht="13" x14ac:dyDescent="0.25">
      <c r="A596" s="6"/>
      <c r="B596" s="6"/>
      <c r="C596" s="6"/>
      <c r="E596" s="5"/>
    </row>
    <row r="597" spans="1:5" ht="13" x14ac:dyDescent="0.25">
      <c r="A597" s="6"/>
      <c r="B597" s="6"/>
      <c r="C597" s="6"/>
      <c r="E597" s="5"/>
    </row>
    <row r="598" spans="1:5" ht="13" x14ac:dyDescent="0.25">
      <c r="A598" s="6"/>
      <c r="B598" s="6"/>
      <c r="C598" s="6"/>
      <c r="E598" s="5"/>
    </row>
    <row r="599" spans="1:5" ht="13" x14ac:dyDescent="0.25">
      <c r="A599" s="6"/>
      <c r="B599" s="6"/>
      <c r="C599" s="6"/>
      <c r="E599" s="5"/>
    </row>
    <row r="600" spans="1:5" ht="13" x14ac:dyDescent="0.25">
      <c r="A600" s="6"/>
      <c r="B600" s="6"/>
      <c r="C600" s="6"/>
      <c r="E600" s="5"/>
    </row>
    <row r="601" spans="1:5" ht="13" x14ac:dyDescent="0.25">
      <c r="A601" s="6"/>
      <c r="B601" s="6"/>
      <c r="C601" s="6"/>
      <c r="E601" s="5"/>
    </row>
    <row r="602" spans="1:5" ht="13" x14ac:dyDescent="0.25">
      <c r="A602" s="6"/>
      <c r="B602" s="6"/>
      <c r="C602" s="6"/>
      <c r="E602" s="5"/>
    </row>
    <row r="603" spans="1:5" ht="13" x14ac:dyDescent="0.25">
      <c r="A603" s="6"/>
      <c r="B603" s="6"/>
      <c r="C603" s="6"/>
      <c r="E603" s="5"/>
    </row>
    <row r="604" spans="1:5" ht="13" x14ac:dyDescent="0.25">
      <c r="A604" s="6"/>
      <c r="B604" s="6"/>
      <c r="C604" s="6"/>
      <c r="E604" s="5"/>
    </row>
    <row r="605" spans="1:5" ht="13" x14ac:dyDescent="0.25">
      <c r="A605" s="6"/>
      <c r="B605" s="6"/>
      <c r="C605" s="6"/>
      <c r="E605" s="5"/>
    </row>
    <row r="606" spans="1:5" ht="13" x14ac:dyDescent="0.25">
      <c r="A606" s="6"/>
      <c r="B606" s="6"/>
      <c r="C606" s="6"/>
      <c r="E606" s="5"/>
    </row>
    <row r="607" spans="1:5" ht="13" x14ac:dyDescent="0.25">
      <c r="A607" s="6"/>
      <c r="B607" s="6"/>
      <c r="C607" s="6"/>
      <c r="E607" s="5"/>
    </row>
    <row r="608" spans="1:5" ht="13" x14ac:dyDescent="0.25">
      <c r="A608" s="6"/>
      <c r="B608" s="6"/>
      <c r="C608" s="6"/>
      <c r="E608" s="5"/>
    </row>
    <row r="609" spans="1:5" ht="13" x14ac:dyDescent="0.25">
      <c r="A609" s="6"/>
      <c r="B609" s="6"/>
      <c r="C609" s="6"/>
      <c r="E609" s="5"/>
    </row>
    <row r="610" spans="1:5" ht="13" x14ac:dyDescent="0.25">
      <c r="A610" s="6"/>
      <c r="B610" s="6"/>
      <c r="C610" s="6"/>
      <c r="E610" s="5"/>
    </row>
    <row r="611" spans="1:5" ht="13" x14ac:dyDescent="0.25">
      <c r="A611" s="6"/>
      <c r="B611" s="6"/>
      <c r="C611" s="6"/>
      <c r="E611" s="5"/>
    </row>
    <row r="612" spans="1:5" ht="13" x14ac:dyDescent="0.25">
      <c r="A612" s="6"/>
      <c r="B612" s="6"/>
      <c r="C612" s="6"/>
      <c r="E612" s="5"/>
    </row>
    <row r="613" spans="1:5" ht="13" x14ac:dyDescent="0.25">
      <c r="A613" s="6"/>
      <c r="B613" s="6"/>
      <c r="C613" s="6"/>
      <c r="E613" s="5"/>
    </row>
    <row r="614" spans="1:5" ht="13" x14ac:dyDescent="0.25">
      <c r="A614" s="6"/>
      <c r="B614" s="6"/>
      <c r="C614" s="6"/>
      <c r="E614" s="5"/>
    </row>
    <row r="615" spans="1:5" ht="13" x14ac:dyDescent="0.25">
      <c r="A615" s="6"/>
      <c r="B615" s="6"/>
      <c r="C615" s="6"/>
      <c r="E615" s="5"/>
    </row>
    <row r="616" spans="1:5" ht="13" x14ac:dyDescent="0.25">
      <c r="A616" s="6"/>
      <c r="B616" s="6"/>
      <c r="C616" s="6"/>
      <c r="E616" s="5"/>
    </row>
    <row r="617" spans="1:5" ht="13" x14ac:dyDescent="0.25">
      <c r="A617" s="6"/>
      <c r="B617" s="6"/>
      <c r="C617" s="6"/>
      <c r="E617" s="5"/>
    </row>
    <row r="618" spans="1:5" ht="13" x14ac:dyDescent="0.25">
      <c r="A618" s="6"/>
      <c r="B618" s="6"/>
      <c r="C618" s="6"/>
      <c r="E618" s="5"/>
    </row>
    <row r="619" spans="1:5" ht="13" x14ac:dyDescent="0.25">
      <c r="A619" s="6"/>
      <c r="B619" s="6"/>
      <c r="C619" s="6"/>
      <c r="E619" s="5"/>
    </row>
    <row r="620" spans="1:5" ht="13" x14ac:dyDescent="0.25">
      <c r="A620" s="6"/>
      <c r="B620" s="6"/>
      <c r="C620" s="6"/>
      <c r="E620" s="5"/>
    </row>
    <row r="621" spans="1:5" ht="13" x14ac:dyDescent="0.25">
      <c r="A621" s="6"/>
      <c r="B621" s="6"/>
      <c r="C621" s="6"/>
      <c r="E621" s="5"/>
    </row>
    <row r="622" spans="1:5" ht="13" x14ac:dyDescent="0.25">
      <c r="A622" s="6"/>
      <c r="B622" s="6"/>
      <c r="C622" s="6"/>
      <c r="E622" s="5"/>
    </row>
    <row r="623" spans="1:5" ht="13" x14ac:dyDescent="0.25">
      <c r="A623" s="6"/>
      <c r="B623" s="6"/>
      <c r="C623" s="6"/>
      <c r="E623" s="5"/>
    </row>
    <row r="624" spans="1:5" ht="13" x14ac:dyDescent="0.25">
      <c r="A624" s="6"/>
      <c r="B624" s="6"/>
      <c r="C624" s="6"/>
      <c r="E624" s="5"/>
    </row>
    <row r="625" spans="1:5" ht="13" x14ac:dyDescent="0.25">
      <c r="A625" s="6"/>
      <c r="B625" s="6"/>
      <c r="C625" s="6"/>
      <c r="E625" s="5"/>
    </row>
    <row r="626" spans="1:5" ht="13" x14ac:dyDescent="0.25">
      <c r="A626" s="6"/>
      <c r="B626" s="6"/>
      <c r="C626" s="6"/>
      <c r="E626" s="5"/>
    </row>
    <row r="627" spans="1:5" ht="13" x14ac:dyDescent="0.25">
      <c r="A627" s="6"/>
      <c r="B627" s="6"/>
      <c r="C627" s="6"/>
      <c r="E627" s="5"/>
    </row>
    <row r="628" spans="1:5" ht="13" x14ac:dyDescent="0.25">
      <c r="A628" s="6"/>
      <c r="B628" s="6"/>
      <c r="C628" s="6"/>
      <c r="E628" s="5"/>
    </row>
    <row r="629" spans="1:5" ht="13" x14ac:dyDescent="0.25">
      <c r="A629" s="6"/>
      <c r="B629" s="6"/>
      <c r="C629" s="6"/>
      <c r="E629" s="5"/>
    </row>
    <row r="630" spans="1:5" ht="13" x14ac:dyDescent="0.25">
      <c r="A630" s="6"/>
      <c r="B630" s="6"/>
      <c r="C630" s="6"/>
      <c r="E630" s="5"/>
    </row>
    <row r="631" spans="1:5" ht="13" x14ac:dyDescent="0.25">
      <c r="A631" s="6"/>
      <c r="B631" s="6"/>
      <c r="C631" s="6"/>
      <c r="E631" s="5"/>
    </row>
    <row r="632" spans="1:5" ht="13" x14ac:dyDescent="0.25">
      <c r="A632" s="6"/>
      <c r="B632" s="6"/>
      <c r="C632" s="6"/>
      <c r="E632" s="5"/>
    </row>
    <row r="633" spans="1:5" ht="13" x14ac:dyDescent="0.25">
      <c r="A633" s="6"/>
      <c r="B633" s="6"/>
      <c r="C633" s="6"/>
      <c r="E633" s="5"/>
    </row>
    <row r="634" spans="1:5" ht="13" x14ac:dyDescent="0.25">
      <c r="A634" s="6"/>
      <c r="B634" s="6"/>
      <c r="C634" s="6"/>
      <c r="E634" s="5"/>
    </row>
    <row r="635" spans="1:5" ht="13" x14ac:dyDescent="0.25">
      <c r="A635" s="6"/>
      <c r="B635" s="6"/>
      <c r="C635" s="6"/>
      <c r="E635" s="5"/>
    </row>
    <row r="636" spans="1:5" ht="13" x14ac:dyDescent="0.25">
      <c r="A636" s="6"/>
      <c r="B636" s="6"/>
      <c r="C636" s="6"/>
      <c r="E636" s="5"/>
    </row>
    <row r="637" spans="1:5" ht="13" x14ac:dyDescent="0.25">
      <c r="A637" s="6"/>
      <c r="B637" s="6"/>
      <c r="C637" s="6"/>
      <c r="E637" s="5"/>
    </row>
    <row r="638" spans="1:5" ht="13" x14ac:dyDescent="0.25">
      <c r="A638" s="6"/>
      <c r="B638" s="6"/>
      <c r="C638" s="6"/>
      <c r="E638" s="5"/>
    </row>
    <row r="639" spans="1:5" ht="13" x14ac:dyDescent="0.25">
      <c r="A639" s="6"/>
      <c r="B639" s="6"/>
      <c r="C639" s="6"/>
      <c r="E639" s="5"/>
    </row>
    <row r="640" spans="1:5" ht="13" x14ac:dyDescent="0.25">
      <c r="A640" s="6"/>
      <c r="B640" s="6"/>
      <c r="C640" s="6"/>
      <c r="E640" s="5"/>
    </row>
    <row r="641" spans="1:5" ht="13" x14ac:dyDescent="0.25">
      <c r="A641" s="6"/>
      <c r="B641" s="6"/>
      <c r="C641" s="6"/>
      <c r="E641" s="5"/>
    </row>
    <row r="642" spans="1:5" ht="13" x14ac:dyDescent="0.25">
      <c r="A642" s="6"/>
      <c r="B642" s="6"/>
      <c r="C642" s="6"/>
      <c r="E642" s="5"/>
    </row>
    <row r="643" spans="1:5" ht="13" x14ac:dyDescent="0.25">
      <c r="A643" s="6"/>
      <c r="B643" s="6"/>
      <c r="C643" s="6"/>
      <c r="E643" s="5"/>
    </row>
    <row r="644" spans="1:5" ht="13" x14ac:dyDescent="0.25">
      <c r="A644" s="6"/>
      <c r="B644" s="6"/>
      <c r="C644" s="6"/>
      <c r="E644" s="5"/>
    </row>
    <row r="645" spans="1:5" ht="13" x14ac:dyDescent="0.25">
      <c r="A645" s="6"/>
      <c r="B645" s="6"/>
      <c r="C645" s="6"/>
      <c r="E645" s="5"/>
    </row>
    <row r="646" spans="1:5" ht="13" x14ac:dyDescent="0.25">
      <c r="A646" s="6"/>
      <c r="B646" s="6"/>
      <c r="C646" s="6"/>
      <c r="E646" s="5"/>
    </row>
    <row r="647" spans="1:5" ht="13" x14ac:dyDescent="0.25">
      <c r="A647" s="6"/>
      <c r="B647" s="6"/>
      <c r="C647" s="6"/>
      <c r="E647" s="5"/>
    </row>
    <row r="648" spans="1:5" ht="13" x14ac:dyDescent="0.25">
      <c r="A648" s="6"/>
      <c r="B648" s="6"/>
      <c r="C648" s="6"/>
      <c r="E648" s="5"/>
    </row>
    <row r="649" spans="1:5" ht="13" x14ac:dyDescent="0.25">
      <c r="A649" s="6"/>
      <c r="B649" s="6"/>
      <c r="C649" s="6"/>
      <c r="E649" s="5"/>
    </row>
    <row r="650" spans="1:5" ht="13" x14ac:dyDescent="0.25">
      <c r="A650" s="6"/>
      <c r="B650" s="6"/>
      <c r="C650" s="6"/>
      <c r="E650" s="5"/>
    </row>
    <row r="651" spans="1:5" ht="13" x14ac:dyDescent="0.25">
      <c r="A651" s="6"/>
      <c r="B651" s="6"/>
      <c r="C651" s="6"/>
      <c r="E651" s="5"/>
    </row>
    <row r="652" spans="1:5" ht="13" x14ac:dyDescent="0.25">
      <c r="A652" s="6"/>
      <c r="B652" s="6"/>
      <c r="C652" s="6"/>
      <c r="E652" s="5"/>
    </row>
    <row r="653" spans="1:5" ht="13" x14ac:dyDescent="0.25">
      <c r="A653" s="6"/>
      <c r="B653" s="6"/>
      <c r="C653" s="6"/>
      <c r="E653" s="5"/>
    </row>
    <row r="654" spans="1:5" ht="13" x14ac:dyDescent="0.25">
      <c r="A654" s="6"/>
      <c r="B654" s="6"/>
      <c r="C654" s="6"/>
      <c r="E654" s="5"/>
    </row>
    <row r="655" spans="1:5" ht="13" x14ac:dyDescent="0.25">
      <c r="A655" s="6"/>
      <c r="B655" s="6"/>
      <c r="C655" s="6"/>
      <c r="E655" s="5"/>
    </row>
    <row r="656" spans="1:5" ht="13" x14ac:dyDescent="0.25">
      <c r="A656" s="6"/>
      <c r="B656" s="6"/>
      <c r="C656" s="6"/>
      <c r="E656" s="5"/>
    </row>
    <row r="657" spans="1:5" ht="13" x14ac:dyDescent="0.25">
      <c r="A657" s="6"/>
      <c r="B657" s="6"/>
      <c r="C657" s="6"/>
      <c r="E657" s="5"/>
    </row>
    <row r="658" spans="1:5" ht="13" x14ac:dyDescent="0.25">
      <c r="A658" s="6"/>
      <c r="B658" s="6"/>
      <c r="C658" s="6"/>
      <c r="E658" s="5"/>
    </row>
    <row r="659" spans="1:5" ht="13" x14ac:dyDescent="0.25">
      <c r="A659" s="6"/>
      <c r="B659" s="6"/>
      <c r="C659" s="6"/>
      <c r="E659" s="5"/>
    </row>
    <row r="660" spans="1:5" ht="13" x14ac:dyDescent="0.25">
      <c r="A660" s="6"/>
      <c r="B660" s="6"/>
      <c r="C660" s="6"/>
      <c r="E660" s="5"/>
    </row>
    <row r="661" spans="1:5" ht="13" x14ac:dyDescent="0.25">
      <c r="A661" s="6"/>
      <c r="B661" s="6"/>
      <c r="C661" s="6"/>
      <c r="E661" s="5"/>
    </row>
    <row r="662" spans="1:5" ht="13" x14ac:dyDescent="0.25">
      <c r="A662" s="6"/>
      <c r="B662" s="6"/>
      <c r="C662" s="6"/>
      <c r="E662" s="5"/>
    </row>
    <row r="663" spans="1:5" ht="13" x14ac:dyDescent="0.25">
      <c r="A663" s="6"/>
      <c r="B663" s="6"/>
      <c r="C663" s="6"/>
      <c r="E663" s="5"/>
    </row>
    <row r="664" spans="1:5" ht="13" x14ac:dyDescent="0.25">
      <c r="A664" s="6"/>
      <c r="B664" s="6"/>
      <c r="C664" s="6"/>
      <c r="E664" s="5"/>
    </row>
    <row r="665" spans="1:5" ht="13" x14ac:dyDescent="0.25">
      <c r="A665" s="6"/>
      <c r="B665" s="6"/>
      <c r="C665" s="6"/>
      <c r="E665" s="5"/>
    </row>
    <row r="666" spans="1:5" ht="13" x14ac:dyDescent="0.25">
      <c r="A666" s="6"/>
      <c r="B666" s="6"/>
      <c r="C666" s="6"/>
      <c r="E666" s="5"/>
    </row>
    <row r="667" spans="1:5" ht="13" x14ac:dyDescent="0.25">
      <c r="A667" s="6"/>
      <c r="B667" s="6"/>
      <c r="C667" s="6"/>
      <c r="E667" s="5"/>
    </row>
    <row r="668" spans="1:5" ht="13" x14ac:dyDescent="0.25">
      <c r="A668" s="6"/>
      <c r="B668" s="6"/>
      <c r="C668" s="6"/>
      <c r="E668" s="5"/>
    </row>
    <row r="669" spans="1:5" ht="13" x14ac:dyDescent="0.25">
      <c r="A669" s="6"/>
      <c r="B669" s="6"/>
      <c r="C669" s="6"/>
      <c r="E669" s="5"/>
    </row>
    <row r="670" spans="1:5" ht="13" x14ac:dyDescent="0.25">
      <c r="A670" s="6"/>
      <c r="B670" s="6"/>
      <c r="C670" s="6"/>
      <c r="E670" s="5"/>
    </row>
    <row r="671" spans="1:5" ht="13" x14ac:dyDescent="0.25">
      <c r="A671" s="6"/>
      <c r="B671" s="6"/>
      <c r="C671" s="6"/>
      <c r="E671" s="5"/>
    </row>
    <row r="672" spans="1:5" ht="13" x14ac:dyDescent="0.25">
      <c r="A672" s="6"/>
      <c r="B672" s="6"/>
      <c r="C672" s="6"/>
      <c r="E672" s="5"/>
    </row>
    <row r="673" spans="1:5" ht="13" x14ac:dyDescent="0.25">
      <c r="A673" s="6"/>
      <c r="B673" s="6"/>
      <c r="C673" s="6"/>
      <c r="E673" s="5"/>
    </row>
    <row r="674" spans="1:5" ht="13" x14ac:dyDescent="0.25">
      <c r="A674" s="6"/>
      <c r="B674" s="6"/>
      <c r="C674" s="6"/>
      <c r="E674" s="5"/>
    </row>
    <row r="675" spans="1:5" ht="13" x14ac:dyDescent="0.25">
      <c r="A675" s="6"/>
      <c r="B675" s="6"/>
      <c r="C675" s="6"/>
      <c r="E675" s="5"/>
    </row>
    <row r="676" spans="1:5" ht="13" x14ac:dyDescent="0.25">
      <c r="A676" s="6"/>
      <c r="B676" s="6"/>
      <c r="C676" s="6"/>
      <c r="E676" s="5"/>
    </row>
    <row r="677" spans="1:5" ht="13" x14ac:dyDescent="0.25">
      <c r="A677" s="6"/>
      <c r="B677" s="6"/>
      <c r="C677" s="6"/>
      <c r="E677" s="5"/>
    </row>
    <row r="678" spans="1:5" ht="13" x14ac:dyDescent="0.25">
      <c r="A678" s="6"/>
      <c r="B678" s="6"/>
      <c r="C678" s="6"/>
      <c r="E678" s="5"/>
    </row>
    <row r="679" spans="1:5" ht="13" x14ac:dyDescent="0.25">
      <c r="A679" s="6"/>
      <c r="B679" s="6"/>
      <c r="C679" s="6"/>
      <c r="E679" s="5"/>
    </row>
    <row r="680" spans="1:5" ht="13" x14ac:dyDescent="0.25">
      <c r="A680" s="6"/>
      <c r="B680" s="6"/>
      <c r="C680" s="6"/>
      <c r="E680" s="5"/>
    </row>
    <row r="681" spans="1:5" ht="13" x14ac:dyDescent="0.25">
      <c r="A681" s="6"/>
      <c r="B681" s="6"/>
      <c r="C681" s="6"/>
      <c r="E681" s="5"/>
    </row>
    <row r="682" spans="1:5" ht="13" x14ac:dyDescent="0.25">
      <c r="A682" s="6"/>
      <c r="B682" s="6"/>
      <c r="C682" s="6"/>
      <c r="E682" s="5"/>
    </row>
    <row r="683" spans="1:5" ht="13" x14ac:dyDescent="0.25">
      <c r="A683" s="6"/>
      <c r="B683" s="6"/>
      <c r="C683" s="6"/>
      <c r="E683" s="5"/>
    </row>
    <row r="684" spans="1:5" ht="13" x14ac:dyDescent="0.25">
      <c r="A684" s="6"/>
      <c r="B684" s="6"/>
      <c r="C684" s="6"/>
      <c r="E684" s="5"/>
    </row>
    <row r="685" spans="1:5" ht="13" x14ac:dyDescent="0.25">
      <c r="A685" s="6"/>
      <c r="B685" s="6"/>
      <c r="C685" s="6"/>
      <c r="E685" s="5"/>
    </row>
    <row r="686" spans="1:5" ht="13" x14ac:dyDescent="0.25">
      <c r="A686" s="6"/>
      <c r="B686" s="6"/>
      <c r="C686" s="6"/>
      <c r="E686" s="5"/>
    </row>
    <row r="687" spans="1:5" ht="13" x14ac:dyDescent="0.25">
      <c r="A687" s="6"/>
      <c r="B687" s="6"/>
      <c r="C687" s="6"/>
      <c r="E687" s="5"/>
    </row>
    <row r="688" spans="1:5" ht="13" x14ac:dyDescent="0.25">
      <c r="A688" s="6"/>
      <c r="B688" s="6"/>
      <c r="C688" s="6"/>
      <c r="E688" s="5"/>
    </row>
    <row r="689" spans="1:5" ht="13" x14ac:dyDescent="0.25">
      <c r="A689" s="6"/>
      <c r="B689" s="6"/>
      <c r="C689" s="6"/>
      <c r="E689" s="5"/>
    </row>
    <row r="690" spans="1:5" ht="13" x14ac:dyDescent="0.25">
      <c r="A690" s="6"/>
      <c r="B690" s="6"/>
      <c r="C690" s="6"/>
      <c r="E690" s="5"/>
    </row>
    <row r="691" spans="1:5" ht="13" x14ac:dyDescent="0.25">
      <c r="A691" s="6"/>
      <c r="B691" s="6"/>
      <c r="C691" s="6"/>
      <c r="E691" s="5"/>
    </row>
    <row r="692" spans="1:5" ht="13" x14ac:dyDescent="0.25">
      <c r="A692" s="6"/>
      <c r="B692" s="6"/>
      <c r="C692" s="6"/>
      <c r="E692" s="5"/>
    </row>
    <row r="693" spans="1:5" ht="13" x14ac:dyDescent="0.25">
      <c r="A693" s="6"/>
      <c r="B693" s="6"/>
      <c r="C693" s="6"/>
      <c r="E693" s="5"/>
    </row>
    <row r="694" spans="1:5" ht="13" x14ac:dyDescent="0.25">
      <c r="A694" s="6"/>
      <c r="B694" s="6"/>
      <c r="C694" s="6"/>
      <c r="E694" s="5"/>
    </row>
    <row r="695" spans="1:5" ht="13" x14ac:dyDescent="0.25">
      <c r="A695" s="6"/>
      <c r="B695" s="6"/>
      <c r="C695" s="6"/>
      <c r="E695" s="5"/>
    </row>
    <row r="696" spans="1:5" ht="13" x14ac:dyDescent="0.25">
      <c r="A696" s="6"/>
      <c r="B696" s="6"/>
      <c r="C696" s="6"/>
      <c r="E696" s="5"/>
    </row>
    <row r="697" spans="1:5" ht="13" x14ac:dyDescent="0.25">
      <c r="A697" s="6"/>
      <c r="B697" s="6"/>
      <c r="C697" s="6"/>
      <c r="E697" s="5"/>
    </row>
    <row r="698" spans="1:5" ht="13" x14ac:dyDescent="0.25">
      <c r="A698" s="6"/>
      <c r="B698" s="6"/>
      <c r="C698" s="6"/>
      <c r="E698" s="5"/>
    </row>
    <row r="699" spans="1:5" ht="13" x14ac:dyDescent="0.25">
      <c r="A699" s="6"/>
      <c r="B699" s="6"/>
      <c r="C699" s="6"/>
      <c r="E699" s="5"/>
    </row>
    <row r="700" spans="1:5" ht="13" x14ac:dyDescent="0.25">
      <c r="A700" s="6"/>
      <c r="B700" s="6"/>
      <c r="C700" s="6"/>
      <c r="E700" s="5"/>
    </row>
    <row r="701" spans="1:5" ht="13" x14ac:dyDescent="0.25">
      <c r="A701" s="6"/>
      <c r="B701" s="6"/>
      <c r="C701" s="6"/>
      <c r="E701" s="5"/>
    </row>
    <row r="702" spans="1:5" ht="13" x14ac:dyDescent="0.25">
      <c r="A702" s="6"/>
      <c r="B702" s="6"/>
      <c r="C702" s="6"/>
      <c r="E702" s="5"/>
    </row>
    <row r="703" spans="1:5" ht="13" x14ac:dyDescent="0.25">
      <c r="A703" s="6"/>
      <c r="B703" s="6"/>
      <c r="C703" s="6"/>
      <c r="E703" s="5"/>
    </row>
    <row r="704" spans="1:5" ht="13" x14ac:dyDescent="0.25">
      <c r="A704" s="6"/>
      <c r="B704" s="6"/>
      <c r="C704" s="6"/>
      <c r="E704" s="5"/>
    </row>
    <row r="705" spans="1:5" ht="13" x14ac:dyDescent="0.25">
      <c r="A705" s="6"/>
      <c r="B705" s="6"/>
      <c r="C705" s="6"/>
      <c r="E705" s="5"/>
    </row>
    <row r="706" spans="1:5" ht="13" x14ac:dyDescent="0.25">
      <c r="A706" s="6"/>
      <c r="B706" s="6"/>
      <c r="C706" s="6"/>
      <c r="E706" s="5"/>
    </row>
    <row r="707" spans="1:5" ht="13" x14ac:dyDescent="0.25">
      <c r="A707" s="6"/>
      <c r="B707" s="6"/>
      <c r="C707" s="6"/>
      <c r="E707" s="5"/>
    </row>
    <row r="708" spans="1:5" ht="13" x14ac:dyDescent="0.25">
      <c r="A708" s="6"/>
      <c r="B708" s="6"/>
      <c r="C708" s="6"/>
      <c r="E708" s="5"/>
    </row>
    <row r="709" spans="1:5" ht="13" x14ac:dyDescent="0.25">
      <c r="A709" s="6"/>
      <c r="B709" s="6"/>
      <c r="C709" s="6"/>
      <c r="E709" s="5"/>
    </row>
    <row r="710" spans="1:5" ht="13" x14ac:dyDescent="0.25">
      <c r="A710" s="6"/>
      <c r="B710" s="6"/>
      <c r="C710" s="6"/>
      <c r="E710" s="5"/>
    </row>
    <row r="711" spans="1:5" ht="13" x14ac:dyDescent="0.25">
      <c r="A711" s="6"/>
      <c r="B711" s="6"/>
      <c r="C711" s="6"/>
      <c r="E711" s="5"/>
    </row>
    <row r="712" spans="1:5" ht="13" x14ac:dyDescent="0.25">
      <c r="A712" s="6"/>
      <c r="B712" s="6"/>
      <c r="C712" s="6"/>
      <c r="E712" s="5"/>
    </row>
    <row r="713" spans="1:5" ht="13" x14ac:dyDescent="0.25">
      <c r="A713" s="6"/>
      <c r="B713" s="6"/>
      <c r="C713" s="6"/>
      <c r="E713" s="5"/>
    </row>
    <row r="714" spans="1:5" ht="13" x14ac:dyDescent="0.25">
      <c r="A714" s="6"/>
      <c r="B714" s="6"/>
      <c r="C714" s="6"/>
      <c r="E714" s="5"/>
    </row>
    <row r="715" spans="1:5" ht="13" x14ac:dyDescent="0.25">
      <c r="A715" s="6"/>
      <c r="B715" s="6"/>
      <c r="C715" s="6"/>
      <c r="E715" s="5"/>
    </row>
    <row r="716" spans="1:5" ht="13" x14ac:dyDescent="0.25">
      <c r="A716" s="6"/>
      <c r="B716" s="6"/>
      <c r="C716" s="6"/>
      <c r="E716" s="5"/>
    </row>
    <row r="717" spans="1:5" ht="13" x14ac:dyDescent="0.25">
      <c r="A717" s="6"/>
      <c r="B717" s="6"/>
      <c r="C717" s="6"/>
      <c r="E717" s="5"/>
    </row>
    <row r="718" spans="1:5" ht="13" x14ac:dyDescent="0.25">
      <c r="A718" s="6"/>
      <c r="B718" s="6"/>
      <c r="C718" s="6"/>
      <c r="E718" s="5"/>
    </row>
    <row r="719" spans="1:5" ht="13" x14ac:dyDescent="0.25">
      <c r="A719" s="6"/>
      <c r="B719" s="6"/>
      <c r="C719" s="6"/>
      <c r="E719" s="5"/>
    </row>
    <row r="720" spans="1:5" ht="13" x14ac:dyDescent="0.25">
      <c r="A720" s="6"/>
      <c r="B720" s="6"/>
      <c r="C720" s="6"/>
      <c r="E720" s="5"/>
    </row>
    <row r="721" spans="1:5" ht="13" x14ac:dyDescent="0.25">
      <c r="A721" s="6"/>
      <c r="B721" s="6"/>
      <c r="C721" s="6"/>
      <c r="E721" s="5"/>
    </row>
    <row r="722" spans="1:5" ht="13" x14ac:dyDescent="0.25">
      <c r="A722" s="6"/>
      <c r="B722" s="6"/>
      <c r="C722" s="6"/>
      <c r="E722" s="5"/>
    </row>
    <row r="723" spans="1:5" ht="13" x14ac:dyDescent="0.25">
      <c r="A723" s="6"/>
      <c r="B723" s="6"/>
      <c r="C723" s="6"/>
      <c r="E723" s="5"/>
    </row>
    <row r="724" spans="1:5" ht="13" x14ac:dyDescent="0.25">
      <c r="A724" s="6"/>
      <c r="B724" s="6"/>
      <c r="C724" s="6"/>
      <c r="E724" s="5"/>
    </row>
    <row r="725" spans="1:5" ht="13" x14ac:dyDescent="0.25">
      <c r="A725" s="6"/>
      <c r="B725" s="6"/>
      <c r="C725" s="6"/>
      <c r="E725" s="5"/>
    </row>
    <row r="726" spans="1:5" ht="13" x14ac:dyDescent="0.25">
      <c r="A726" s="6"/>
      <c r="B726" s="6"/>
      <c r="C726" s="6"/>
      <c r="E726" s="5"/>
    </row>
    <row r="727" spans="1:5" ht="13" x14ac:dyDescent="0.25">
      <c r="A727" s="6"/>
      <c r="B727" s="6"/>
      <c r="C727" s="6"/>
      <c r="E727" s="5"/>
    </row>
    <row r="728" spans="1:5" ht="13" x14ac:dyDescent="0.25">
      <c r="A728" s="6"/>
      <c r="B728" s="6"/>
      <c r="C728" s="6"/>
      <c r="E728" s="5"/>
    </row>
    <row r="729" spans="1:5" ht="13" x14ac:dyDescent="0.25">
      <c r="A729" s="6"/>
      <c r="B729" s="6"/>
      <c r="C729" s="6"/>
      <c r="E729" s="5"/>
    </row>
    <row r="730" spans="1:5" ht="13" x14ac:dyDescent="0.25">
      <c r="A730" s="6"/>
      <c r="B730" s="6"/>
      <c r="C730" s="6"/>
      <c r="E730" s="5"/>
    </row>
    <row r="731" spans="1:5" ht="13" x14ac:dyDescent="0.25">
      <c r="A731" s="6"/>
      <c r="B731" s="6"/>
      <c r="C731" s="6"/>
      <c r="E731" s="5"/>
    </row>
    <row r="732" spans="1:5" ht="13" x14ac:dyDescent="0.25">
      <c r="A732" s="6"/>
      <c r="B732" s="6"/>
      <c r="C732" s="6"/>
      <c r="E732" s="5"/>
    </row>
    <row r="733" spans="1:5" ht="13" x14ac:dyDescent="0.25">
      <c r="A733" s="6"/>
      <c r="B733" s="6"/>
      <c r="C733" s="6"/>
      <c r="E733" s="5"/>
    </row>
    <row r="734" spans="1:5" ht="13" x14ac:dyDescent="0.25">
      <c r="A734" s="6"/>
      <c r="B734" s="6"/>
      <c r="C734" s="6"/>
      <c r="E734" s="5"/>
    </row>
    <row r="735" spans="1:5" ht="13" x14ac:dyDescent="0.25">
      <c r="A735" s="6"/>
      <c r="B735" s="6"/>
      <c r="C735" s="6"/>
      <c r="E735" s="5"/>
    </row>
    <row r="736" spans="1:5" ht="13" x14ac:dyDescent="0.25">
      <c r="A736" s="6"/>
      <c r="B736" s="6"/>
      <c r="C736" s="6"/>
      <c r="E736" s="5"/>
    </row>
    <row r="737" spans="1:5" ht="13" x14ac:dyDescent="0.25">
      <c r="A737" s="6"/>
      <c r="B737" s="6"/>
      <c r="C737" s="6"/>
      <c r="E737" s="5"/>
    </row>
    <row r="738" spans="1:5" ht="13" x14ac:dyDescent="0.25">
      <c r="A738" s="6"/>
      <c r="B738" s="6"/>
      <c r="C738" s="6"/>
      <c r="E738" s="5"/>
    </row>
    <row r="739" spans="1:5" ht="13" x14ac:dyDescent="0.25">
      <c r="A739" s="6"/>
      <c r="B739" s="6"/>
      <c r="C739" s="6"/>
      <c r="E739" s="5"/>
    </row>
    <row r="740" spans="1:5" ht="13" x14ac:dyDescent="0.25">
      <c r="A740" s="6"/>
      <c r="B740" s="6"/>
      <c r="C740" s="6"/>
      <c r="E740" s="5"/>
    </row>
    <row r="741" spans="1:5" ht="13" x14ac:dyDescent="0.25">
      <c r="A741" s="6"/>
      <c r="B741" s="6"/>
      <c r="C741" s="6"/>
      <c r="E741" s="5"/>
    </row>
    <row r="742" spans="1:5" ht="13" x14ac:dyDescent="0.25">
      <c r="A742" s="6"/>
      <c r="B742" s="6"/>
      <c r="C742" s="6"/>
      <c r="E742" s="5"/>
    </row>
    <row r="743" spans="1:5" ht="13" x14ac:dyDescent="0.25">
      <c r="A743" s="6"/>
      <c r="B743" s="6"/>
      <c r="C743" s="6"/>
      <c r="E743" s="5"/>
    </row>
    <row r="744" spans="1:5" ht="13" x14ac:dyDescent="0.25">
      <c r="A744" s="6"/>
      <c r="B744" s="6"/>
      <c r="C744" s="6"/>
      <c r="E744" s="5"/>
    </row>
    <row r="745" spans="1:5" ht="13" x14ac:dyDescent="0.25">
      <c r="A745" s="6"/>
      <c r="B745" s="6"/>
      <c r="C745" s="6"/>
      <c r="E745" s="5"/>
    </row>
    <row r="746" spans="1:5" ht="13" x14ac:dyDescent="0.25">
      <c r="A746" s="6"/>
      <c r="B746" s="6"/>
      <c r="C746" s="6"/>
      <c r="E746" s="5"/>
    </row>
    <row r="747" spans="1:5" ht="13" x14ac:dyDescent="0.25">
      <c r="A747" s="6"/>
      <c r="B747" s="6"/>
      <c r="C747" s="6"/>
      <c r="E747" s="5"/>
    </row>
    <row r="748" spans="1:5" ht="13" x14ac:dyDescent="0.25">
      <c r="A748" s="6"/>
      <c r="B748" s="6"/>
      <c r="C748" s="6"/>
      <c r="E748" s="5"/>
    </row>
    <row r="749" spans="1:5" ht="13" x14ac:dyDescent="0.25">
      <c r="A749" s="6"/>
      <c r="B749" s="6"/>
      <c r="C749" s="6"/>
      <c r="E749" s="5"/>
    </row>
    <row r="750" spans="1:5" ht="13" x14ac:dyDescent="0.25">
      <c r="A750" s="6"/>
      <c r="B750" s="6"/>
      <c r="C750" s="6"/>
      <c r="E750" s="5"/>
    </row>
    <row r="751" spans="1:5" ht="13" x14ac:dyDescent="0.25">
      <c r="A751" s="6"/>
      <c r="B751" s="6"/>
      <c r="C751" s="6"/>
      <c r="E751" s="5"/>
    </row>
    <row r="752" spans="1:5" ht="13" x14ac:dyDescent="0.25">
      <c r="A752" s="6"/>
      <c r="B752" s="6"/>
      <c r="C752" s="6"/>
      <c r="E752" s="5"/>
    </row>
    <row r="753" spans="1:5" ht="13" x14ac:dyDescent="0.25">
      <c r="A753" s="6"/>
      <c r="B753" s="6"/>
      <c r="C753" s="6"/>
      <c r="E753" s="5"/>
    </row>
    <row r="754" spans="1:5" ht="13" x14ac:dyDescent="0.25">
      <c r="A754" s="6"/>
      <c r="B754" s="6"/>
      <c r="C754" s="6"/>
      <c r="E754" s="5"/>
    </row>
    <row r="755" spans="1:5" ht="13" x14ac:dyDescent="0.25">
      <c r="A755" s="6"/>
      <c r="B755" s="6"/>
      <c r="C755" s="6"/>
      <c r="E755" s="5"/>
    </row>
    <row r="756" spans="1:5" ht="13" x14ac:dyDescent="0.25">
      <c r="A756" s="6"/>
      <c r="B756" s="6"/>
      <c r="C756" s="6"/>
      <c r="E756" s="5"/>
    </row>
    <row r="757" spans="1:5" ht="13" x14ac:dyDescent="0.25">
      <c r="A757" s="6"/>
      <c r="B757" s="6"/>
      <c r="C757" s="6"/>
      <c r="E757" s="5"/>
    </row>
    <row r="758" spans="1:5" ht="13" x14ac:dyDescent="0.25">
      <c r="A758" s="6"/>
      <c r="B758" s="6"/>
      <c r="C758" s="6"/>
      <c r="E758" s="5"/>
    </row>
    <row r="759" spans="1:5" ht="13" x14ac:dyDescent="0.25">
      <c r="A759" s="6"/>
      <c r="B759" s="6"/>
      <c r="C759" s="6"/>
      <c r="E759" s="5"/>
    </row>
    <row r="760" spans="1:5" ht="13" x14ac:dyDescent="0.25">
      <c r="A760" s="6"/>
      <c r="B760" s="6"/>
      <c r="C760" s="6"/>
      <c r="E760" s="5"/>
    </row>
    <row r="761" spans="1:5" ht="13" x14ac:dyDescent="0.25">
      <c r="A761" s="6"/>
      <c r="B761" s="6"/>
      <c r="C761" s="6"/>
      <c r="E761" s="5"/>
    </row>
    <row r="762" spans="1:5" ht="13" x14ac:dyDescent="0.25">
      <c r="A762" s="6"/>
      <c r="B762" s="6"/>
      <c r="C762" s="6"/>
      <c r="E762" s="5"/>
    </row>
    <row r="763" spans="1:5" ht="13" x14ac:dyDescent="0.25">
      <c r="A763" s="6"/>
      <c r="B763" s="6"/>
      <c r="C763" s="6"/>
      <c r="E763" s="5"/>
    </row>
    <row r="764" spans="1:5" ht="13" x14ac:dyDescent="0.25">
      <c r="A764" s="6"/>
      <c r="B764" s="6"/>
      <c r="C764" s="6"/>
      <c r="E764" s="5"/>
    </row>
    <row r="765" spans="1:5" ht="13" x14ac:dyDescent="0.25">
      <c r="A765" s="6"/>
      <c r="B765" s="6"/>
      <c r="C765" s="6"/>
      <c r="E765" s="5"/>
    </row>
    <row r="766" spans="1:5" ht="13" x14ac:dyDescent="0.25">
      <c r="A766" s="6"/>
      <c r="B766" s="6"/>
      <c r="C766" s="6"/>
      <c r="E766" s="5"/>
    </row>
    <row r="767" spans="1:5" ht="13" x14ac:dyDescent="0.25">
      <c r="A767" s="6"/>
      <c r="B767" s="6"/>
      <c r="C767" s="6"/>
      <c r="E767" s="5"/>
    </row>
    <row r="768" spans="1:5" ht="13" x14ac:dyDescent="0.25">
      <c r="A768" s="6"/>
      <c r="B768" s="6"/>
      <c r="C768" s="6"/>
      <c r="E768" s="5"/>
    </row>
    <row r="769" spans="1:5" ht="13" x14ac:dyDescent="0.25">
      <c r="A769" s="6"/>
      <c r="B769" s="6"/>
      <c r="C769" s="6"/>
      <c r="E769" s="5"/>
    </row>
    <row r="770" spans="1:5" ht="13" x14ac:dyDescent="0.25">
      <c r="A770" s="6"/>
      <c r="B770" s="6"/>
      <c r="C770" s="6"/>
      <c r="E770" s="5"/>
    </row>
    <row r="771" spans="1:5" ht="13" x14ac:dyDescent="0.25">
      <c r="A771" s="6"/>
      <c r="B771" s="6"/>
      <c r="C771" s="6"/>
      <c r="E771" s="5"/>
    </row>
    <row r="772" spans="1:5" ht="13" x14ac:dyDescent="0.25">
      <c r="A772" s="6"/>
      <c r="B772" s="6"/>
      <c r="C772" s="6"/>
      <c r="E772" s="5"/>
    </row>
    <row r="773" spans="1:5" ht="13" x14ac:dyDescent="0.25">
      <c r="A773" s="6"/>
      <c r="B773" s="6"/>
      <c r="C773" s="6"/>
      <c r="E773" s="5"/>
    </row>
    <row r="774" spans="1:5" ht="13" x14ac:dyDescent="0.25">
      <c r="A774" s="6"/>
      <c r="B774" s="6"/>
      <c r="C774" s="6"/>
      <c r="E774" s="5"/>
    </row>
    <row r="775" spans="1:5" ht="13" x14ac:dyDescent="0.25">
      <c r="A775" s="6"/>
      <c r="B775" s="6"/>
      <c r="C775" s="6"/>
      <c r="E775" s="5"/>
    </row>
    <row r="776" spans="1:5" ht="13" x14ac:dyDescent="0.25">
      <c r="A776" s="6"/>
      <c r="B776" s="6"/>
      <c r="C776" s="6"/>
      <c r="E776" s="5"/>
    </row>
    <row r="777" spans="1:5" ht="13" x14ac:dyDescent="0.25">
      <c r="A777" s="6"/>
      <c r="B777" s="6"/>
      <c r="C777" s="6"/>
      <c r="E777" s="5"/>
    </row>
    <row r="778" spans="1:5" ht="13" x14ac:dyDescent="0.25">
      <c r="A778" s="6"/>
      <c r="B778" s="6"/>
      <c r="C778" s="6"/>
      <c r="E778" s="5"/>
    </row>
    <row r="779" spans="1:5" ht="13" x14ac:dyDescent="0.25">
      <c r="A779" s="6"/>
      <c r="B779" s="6"/>
      <c r="C779" s="6"/>
      <c r="E779" s="5"/>
    </row>
    <row r="780" spans="1:5" ht="13" x14ac:dyDescent="0.25">
      <c r="A780" s="6"/>
      <c r="B780" s="6"/>
      <c r="C780" s="6"/>
      <c r="E780" s="5"/>
    </row>
    <row r="781" spans="1:5" ht="13" x14ac:dyDescent="0.25">
      <c r="A781" s="6"/>
      <c r="B781" s="6"/>
      <c r="C781" s="6"/>
      <c r="E781" s="5"/>
    </row>
    <row r="782" spans="1:5" ht="13" x14ac:dyDescent="0.25">
      <c r="A782" s="6"/>
      <c r="B782" s="6"/>
      <c r="C782" s="6"/>
      <c r="E782" s="5"/>
    </row>
    <row r="783" spans="1:5" ht="13" x14ac:dyDescent="0.25">
      <c r="A783" s="6"/>
      <c r="B783" s="6"/>
      <c r="C783" s="6"/>
      <c r="E783" s="5"/>
    </row>
    <row r="784" spans="1:5" ht="13" x14ac:dyDescent="0.25">
      <c r="A784" s="6"/>
      <c r="B784" s="6"/>
      <c r="C784" s="6"/>
      <c r="E784" s="5"/>
    </row>
    <row r="785" spans="1:5" ht="13" x14ac:dyDescent="0.25">
      <c r="A785" s="6"/>
      <c r="B785" s="6"/>
      <c r="C785" s="6"/>
      <c r="E785" s="5"/>
    </row>
    <row r="786" spans="1:5" ht="13" x14ac:dyDescent="0.25">
      <c r="A786" s="6"/>
      <c r="B786" s="6"/>
      <c r="C786" s="6"/>
      <c r="E786" s="5"/>
    </row>
    <row r="787" spans="1:5" ht="13" x14ac:dyDescent="0.25">
      <c r="A787" s="6"/>
      <c r="B787" s="6"/>
      <c r="C787" s="6"/>
      <c r="E787" s="5"/>
    </row>
    <row r="788" spans="1:5" ht="13" x14ac:dyDescent="0.25">
      <c r="A788" s="6"/>
      <c r="B788" s="6"/>
      <c r="C788" s="6"/>
      <c r="E788" s="5"/>
    </row>
    <row r="789" spans="1:5" ht="13" x14ac:dyDescent="0.25">
      <c r="A789" s="6"/>
      <c r="B789" s="6"/>
      <c r="C789" s="6"/>
      <c r="E789" s="5"/>
    </row>
    <row r="790" spans="1:5" ht="13" x14ac:dyDescent="0.25">
      <c r="A790" s="6"/>
      <c r="B790" s="6"/>
      <c r="C790" s="6"/>
      <c r="E790" s="5"/>
    </row>
    <row r="791" spans="1:5" ht="13" x14ac:dyDescent="0.25">
      <c r="A791" s="6"/>
      <c r="B791" s="6"/>
      <c r="C791" s="6"/>
      <c r="E791" s="5"/>
    </row>
    <row r="792" spans="1:5" ht="13" x14ac:dyDescent="0.25">
      <c r="A792" s="6"/>
      <c r="B792" s="6"/>
      <c r="C792" s="6"/>
      <c r="E792" s="5"/>
    </row>
    <row r="793" spans="1:5" ht="13" x14ac:dyDescent="0.25">
      <c r="A793" s="6"/>
      <c r="B793" s="6"/>
      <c r="C793" s="6"/>
      <c r="E793" s="5"/>
    </row>
    <row r="794" spans="1:5" ht="13" x14ac:dyDescent="0.25">
      <c r="A794" s="6"/>
      <c r="B794" s="6"/>
      <c r="C794" s="6"/>
      <c r="E794" s="5"/>
    </row>
    <row r="795" spans="1:5" ht="13" x14ac:dyDescent="0.25">
      <c r="A795" s="6"/>
      <c r="B795" s="6"/>
      <c r="C795" s="6"/>
      <c r="E795" s="5"/>
    </row>
    <row r="796" spans="1:5" ht="13" x14ac:dyDescent="0.25">
      <c r="A796" s="6"/>
      <c r="B796" s="6"/>
      <c r="C796" s="6"/>
      <c r="E796" s="5"/>
    </row>
    <row r="797" spans="1:5" ht="13" x14ac:dyDescent="0.25">
      <c r="A797" s="6"/>
      <c r="B797" s="6"/>
      <c r="C797" s="6"/>
      <c r="E797" s="5"/>
    </row>
    <row r="798" spans="1:5" ht="13" x14ac:dyDescent="0.25">
      <c r="A798" s="6"/>
      <c r="B798" s="6"/>
      <c r="C798" s="6"/>
      <c r="E798" s="5"/>
    </row>
    <row r="799" spans="1:5" ht="13" x14ac:dyDescent="0.25">
      <c r="A799" s="6"/>
      <c r="B799" s="6"/>
      <c r="C799" s="6"/>
      <c r="E799" s="5"/>
    </row>
    <row r="800" spans="1:5" ht="13" x14ac:dyDescent="0.25">
      <c r="A800" s="6"/>
      <c r="B800" s="6"/>
      <c r="C800" s="6"/>
      <c r="E800" s="5"/>
    </row>
    <row r="801" spans="1:5" ht="13" x14ac:dyDescent="0.25">
      <c r="A801" s="6"/>
      <c r="B801" s="6"/>
      <c r="C801" s="6"/>
      <c r="E801" s="5"/>
    </row>
    <row r="802" spans="1:5" ht="13" x14ac:dyDescent="0.25">
      <c r="A802" s="6"/>
      <c r="B802" s="6"/>
      <c r="C802" s="6"/>
      <c r="E802" s="5"/>
    </row>
    <row r="803" spans="1:5" ht="13" x14ac:dyDescent="0.25">
      <c r="A803" s="6"/>
      <c r="B803" s="6"/>
      <c r="C803" s="6"/>
      <c r="E803" s="5"/>
    </row>
    <row r="804" spans="1:5" ht="13" x14ac:dyDescent="0.25">
      <c r="A804" s="6"/>
      <c r="B804" s="6"/>
      <c r="C804" s="6"/>
      <c r="E804" s="5"/>
    </row>
    <row r="805" spans="1:5" ht="13" x14ac:dyDescent="0.25">
      <c r="A805" s="6"/>
      <c r="B805" s="6"/>
      <c r="C805" s="6"/>
      <c r="E805" s="5"/>
    </row>
    <row r="806" spans="1:5" ht="13" x14ac:dyDescent="0.25">
      <c r="A806" s="6"/>
      <c r="B806" s="6"/>
      <c r="C806" s="6"/>
      <c r="E806" s="5"/>
    </row>
    <row r="807" spans="1:5" ht="13" x14ac:dyDescent="0.25">
      <c r="A807" s="6"/>
      <c r="B807" s="6"/>
      <c r="C807" s="6"/>
      <c r="E807" s="5"/>
    </row>
    <row r="808" spans="1:5" ht="13" x14ac:dyDescent="0.25">
      <c r="A808" s="6"/>
      <c r="B808" s="6"/>
      <c r="C808" s="6"/>
      <c r="E808" s="5"/>
    </row>
    <row r="809" spans="1:5" ht="13" x14ac:dyDescent="0.25">
      <c r="A809" s="6"/>
      <c r="B809" s="6"/>
      <c r="C809" s="6"/>
      <c r="E809" s="5"/>
    </row>
    <row r="810" spans="1:5" ht="13" x14ac:dyDescent="0.25">
      <c r="A810" s="6"/>
      <c r="B810" s="6"/>
      <c r="C810" s="6"/>
      <c r="E810" s="5"/>
    </row>
    <row r="811" spans="1:5" ht="13" x14ac:dyDescent="0.25">
      <c r="A811" s="6"/>
      <c r="B811" s="6"/>
      <c r="C811" s="6"/>
      <c r="E811" s="5"/>
    </row>
    <row r="812" spans="1:5" ht="13" x14ac:dyDescent="0.25">
      <c r="A812" s="6"/>
      <c r="B812" s="6"/>
      <c r="C812" s="6"/>
      <c r="E812" s="5"/>
    </row>
    <row r="813" spans="1:5" ht="13" x14ac:dyDescent="0.25">
      <c r="A813" s="6"/>
      <c r="B813" s="6"/>
      <c r="C813" s="6"/>
      <c r="E813" s="5"/>
    </row>
    <row r="814" spans="1:5" ht="13" x14ac:dyDescent="0.25">
      <c r="A814" s="6"/>
      <c r="B814" s="6"/>
      <c r="C814" s="6"/>
      <c r="E814" s="5"/>
    </row>
    <row r="815" spans="1:5" ht="13" x14ac:dyDescent="0.25">
      <c r="A815" s="6"/>
      <c r="B815" s="6"/>
      <c r="C815" s="6"/>
      <c r="E815" s="5"/>
    </row>
    <row r="816" spans="1:5" ht="13" x14ac:dyDescent="0.25">
      <c r="A816" s="6"/>
      <c r="B816" s="6"/>
      <c r="C816" s="6"/>
      <c r="E816" s="5"/>
    </row>
    <row r="817" spans="1:5" ht="13" x14ac:dyDescent="0.25">
      <c r="A817" s="6"/>
      <c r="B817" s="6"/>
      <c r="C817" s="6"/>
      <c r="E817" s="5"/>
    </row>
    <row r="818" spans="1:5" ht="13" x14ac:dyDescent="0.25">
      <c r="A818" s="6"/>
      <c r="B818" s="6"/>
      <c r="C818" s="6"/>
      <c r="E818" s="5"/>
    </row>
    <row r="819" spans="1:5" ht="13" x14ac:dyDescent="0.25">
      <c r="A819" s="6"/>
      <c r="B819" s="6"/>
      <c r="C819" s="6"/>
      <c r="E819" s="5"/>
    </row>
    <row r="820" spans="1:5" ht="13" x14ac:dyDescent="0.25">
      <c r="A820" s="6"/>
      <c r="B820" s="6"/>
      <c r="C820" s="6"/>
      <c r="E820" s="5"/>
    </row>
    <row r="821" spans="1:5" ht="13" x14ac:dyDescent="0.25">
      <c r="A821" s="6"/>
      <c r="B821" s="6"/>
      <c r="C821" s="6"/>
      <c r="E821" s="5"/>
    </row>
    <row r="822" spans="1:5" ht="13" x14ac:dyDescent="0.25">
      <c r="A822" s="6"/>
      <c r="B822" s="6"/>
      <c r="C822" s="6"/>
      <c r="E822" s="5"/>
    </row>
    <row r="823" spans="1:5" ht="13" x14ac:dyDescent="0.25">
      <c r="A823" s="6"/>
      <c r="B823" s="6"/>
      <c r="C823" s="6"/>
      <c r="E823" s="5"/>
    </row>
    <row r="824" spans="1:5" ht="13" x14ac:dyDescent="0.25">
      <c r="A824" s="6"/>
      <c r="B824" s="6"/>
      <c r="C824" s="6"/>
      <c r="E824" s="5"/>
    </row>
    <row r="825" spans="1:5" ht="13" x14ac:dyDescent="0.25">
      <c r="A825" s="6"/>
      <c r="B825" s="6"/>
      <c r="C825" s="6"/>
      <c r="E825" s="5"/>
    </row>
    <row r="826" spans="1:5" ht="13" x14ac:dyDescent="0.25">
      <c r="A826" s="6"/>
      <c r="B826" s="6"/>
      <c r="C826" s="6"/>
      <c r="E826" s="5"/>
    </row>
    <row r="827" spans="1:5" ht="13" x14ac:dyDescent="0.25">
      <c r="A827" s="6"/>
      <c r="B827" s="6"/>
      <c r="C827" s="6"/>
      <c r="E827" s="5"/>
    </row>
    <row r="828" spans="1:5" ht="13" x14ac:dyDescent="0.25">
      <c r="A828" s="6"/>
      <c r="B828" s="6"/>
      <c r="C828" s="6"/>
      <c r="E828" s="5"/>
    </row>
    <row r="829" spans="1:5" ht="13" x14ac:dyDescent="0.25">
      <c r="A829" s="6"/>
      <c r="B829" s="6"/>
      <c r="C829" s="6"/>
      <c r="E829" s="5"/>
    </row>
    <row r="830" spans="1:5" ht="13" x14ac:dyDescent="0.25">
      <c r="A830" s="6"/>
      <c r="B830" s="6"/>
      <c r="C830" s="6"/>
      <c r="E830" s="5"/>
    </row>
    <row r="831" spans="1:5" ht="13" x14ac:dyDescent="0.25">
      <c r="A831" s="6"/>
      <c r="B831" s="6"/>
      <c r="C831" s="6"/>
      <c r="E831" s="5"/>
    </row>
    <row r="832" spans="1:5" ht="13" x14ac:dyDescent="0.25">
      <c r="A832" s="6"/>
      <c r="B832" s="6"/>
      <c r="C832" s="6"/>
      <c r="E832" s="5"/>
    </row>
    <row r="833" spans="1:5" ht="13" x14ac:dyDescent="0.25">
      <c r="A833" s="6"/>
      <c r="B833" s="6"/>
      <c r="C833" s="6"/>
      <c r="E833" s="5"/>
    </row>
    <row r="834" spans="1:5" ht="13" x14ac:dyDescent="0.25">
      <c r="A834" s="6"/>
      <c r="B834" s="6"/>
      <c r="C834" s="6"/>
      <c r="E834" s="5"/>
    </row>
    <row r="835" spans="1:5" ht="13" x14ac:dyDescent="0.25">
      <c r="A835" s="6"/>
      <c r="B835" s="6"/>
      <c r="C835" s="6"/>
      <c r="E835" s="5"/>
    </row>
    <row r="836" spans="1:5" ht="13" x14ac:dyDescent="0.25">
      <c r="A836" s="6"/>
      <c r="B836" s="6"/>
      <c r="C836" s="6"/>
      <c r="E836" s="5"/>
    </row>
    <row r="837" spans="1:5" ht="13" x14ac:dyDescent="0.25">
      <c r="A837" s="6"/>
      <c r="B837" s="6"/>
      <c r="C837" s="6"/>
      <c r="E837" s="5"/>
    </row>
    <row r="838" spans="1:5" ht="13" x14ac:dyDescent="0.25">
      <c r="A838" s="6"/>
      <c r="B838" s="6"/>
      <c r="C838" s="6"/>
      <c r="E838" s="5"/>
    </row>
    <row r="839" spans="1:5" ht="13" x14ac:dyDescent="0.25">
      <c r="A839" s="6"/>
      <c r="B839" s="6"/>
      <c r="C839" s="6"/>
      <c r="E839" s="5"/>
    </row>
    <row r="840" spans="1:5" ht="13" x14ac:dyDescent="0.25">
      <c r="A840" s="6"/>
      <c r="B840" s="6"/>
      <c r="C840" s="6"/>
      <c r="E840" s="5"/>
    </row>
    <row r="841" spans="1:5" ht="13" x14ac:dyDescent="0.25">
      <c r="A841" s="6"/>
      <c r="B841" s="6"/>
      <c r="C841" s="6"/>
      <c r="E841" s="5"/>
    </row>
    <row r="842" spans="1:5" ht="13" x14ac:dyDescent="0.25">
      <c r="A842" s="6"/>
      <c r="B842" s="6"/>
      <c r="C842" s="6"/>
      <c r="E842" s="5"/>
    </row>
    <row r="843" spans="1:5" ht="13" x14ac:dyDescent="0.25">
      <c r="A843" s="6"/>
      <c r="B843" s="6"/>
      <c r="C843" s="6"/>
      <c r="E843" s="5"/>
    </row>
    <row r="844" spans="1:5" ht="13" x14ac:dyDescent="0.25">
      <c r="A844" s="6"/>
      <c r="B844" s="6"/>
      <c r="C844" s="6"/>
      <c r="E844" s="5"/>
    </row>
    <row r="845" spans="1:5" ht="13" x14ac:dyDescent="0.25">
      <c r="A845" s="6"/>
      <c r="B845" s="6"/>
      <c r="C845" s="6"/>
      <c r="E845" s="5"/>
    </row>
    <row r="846" spans="1:5" ht="13" x14ac:dyDescent="0.25">
      <c r="A846" s="6"/>
      <c r="B846" s="6"/>
      <c r="C846" s="6"/>
      <c r="E846" s="5"/>
    </row>
    <row r="847" spans="1:5" ht="13" x14ac:dyDescent="0.25">
      <c r="A847" s="6"/>
      <c r="B847" s="6"/>
      <c r="C847" s="6"/>
      <c r="E847" s="5"/>
    </row>
    <row r="848" spans="1:5" ht="13" x14ac:dyDescent="0.25">
      <c r="A848" s="6"/>
      <c r="B848" s="6"/>
      <c r="C848" s="6"/>
      <c r="E848" s="5"/>
    </row>
    <row r="849" spans="1:5" ht="13" x14ac:dyDescent="0.25">
      <c r="A849" s="6"/>
      <c r="B849" s="6"/>
      <c r="C849" s="6"/>
      <c r="E849" s="5"/>
    </row>
    <row r="850" spans="1:5" ht="13" x14ac:dyDescent="0.25">
      <c r="A850" s="6"/>
      <c r="B850" s="6"/>
      <c r="C850" s="6"/>
      <c r="E850" s="5"/>
    </row>
    <row r="851" spans="1:5" ht="13" x14ac:dyDescent="0.25">
      <c r="A851" s="6"/>
      <c r="B851" s="6"/>
      <c r="C851" s="6"/>
      <c r="E851" s="5"/>
    </row>
    <row r="852" spans="1:5" ht="13" x14ac:dyDescent="0.25">
      <c r="A852" s="6"/>
      <c r="B852" s="6"/>
      <c r="C852" s="6"/>
      <c r="E852" s="5"/>
    </row>
    <row r="853" spans="1:5" ht="13" x14ac:dyDescent="0.25">
      <c r="A853" s="6"/>
      <c r="B853" s="6"/>
      <c r="C853" s="6"/>
      <c r="E853" s="5"/>
    </row>
    <row r="854" spans="1:5" ht="13" x14ac:dyDescent="0.25">
      <c r="A854" s="6"/>
      <c r="B854" s="6"/>
      <c r="C854" s="6"/>
      <c r="E854" s="5"/>
    </row>
    <row r="855" spans="1:5" ht="13" x14ac:dyDescent="0.25">
      <c r="A855" s="6"/>
      <c r="B855" s="6"/>
      <c r="C855" s="6"/>
      <c r="E855" s="5"/>
    </row>
    <row r="856" spans="1:5" ht="13" x14ac:dyDescent="0.25">
      <c r="A856" s="6"/>
      <c r="B856" s="6"/>
      <c r="C856" s="6"/>
      <c r="E856" s="5"/>
    </row>
    <row r="857" spans="1:5" ht="13" x14ac:dyDescent="0.25">
      <c r="A857" s="6"/>
      <c r="B857" s="6"/>
      <c r="C857" s="6"/>
      <c r="E857" s="5"/>
    </row>
    <row r="858" spans="1:5" ht="13" x14ac:dyDescent="0.25">
      <c r="A858" s="6"/>
      <c r="B858" s="6"/>
      <c r="C858" s="6"/>
      <c r="E858" s="5"/>
    </row>
    <row r="859" spans="1:5" ht="13" x14ac:dyDescent="0.25">
      <c r="A859" s="6"/>
      <c r="B859" s="6"/>
      <c r="C859" s="6"/>
      <c r="E859" s="5"/>
    </row>
    <row r="860" spans="1:5" ht="13" x14ac:dyDescent="0.25">
      <c r="A860" s="6"/>
      <c r="B860" s="6"/>
      <c r="C860" s="6"/>
      <c r="E860" s="5"/>
    </row>
    <row r="861" spans="1:5" ht="13" x14ac:dyDescent="0.25">
      <c r="A861" s="6"/>
      <c r="B861" s="6"/>
      <c r="C861" s="6"/>
      <c r="E861" s="5"/>
    </row>
    <row r="862" spans="1:5" ht="13" x14ac:dyDescent="0.25">
      <c r="A862" s="6"/>
      <c r="B862" s="6"/>
      <c r="C862" s="6"/>
      <c r="E862" s="5"/>
    </row>
    <row r="863" spans="1:5" ht="13" x14ac:dyDescent="0.25">
      <c r="A863" s="6"/>
      <c r="B863" s="6"/>
      <c r="C863" s="6"/>
      <c r="E863" s="5"/>
    </row>
    <row r="864" spans="1:5" ht="13" x14ac:dyDescent="0.25">
      <c r="A864" s="6"/>
      <c r="B864" s="6"/>
      <c r="C864" s="6"/>
      <c r="E864" s="5"/>
    </row>
    <row r="865" spans="1:5" ht="13" x14ac:dyDescent="0.25">
      <c r="A865" s="6"/>
      <c r="B865" s="6"/>
      <c r="C865" s="6"/>
      <c r="E865" s="5"/>
    </row>
    <row r="866" spans="1:5" ht="13" x14ac:dyDescent="0.25">
      <c r="A866" s="6"/>
      <c r="B866" s="6"/>
      <c r="C866" s="6"/>
      <c r="E866" s="5"/>
    </row>
    <row r="867" spans="1:5" ht="13" x14ac:dyDescent="0.25">
      <c r="A867" s="6"/>
      <c r="B867" s="6"/>
      <c r="C867" s="6"/>
      <c r="E867" s="5"/>
    </row>
    <row r="868" spans="1:5" ht="13" x14ac:dyDescent="0.25">
      <c r="A868" s="6"/>
      <c r="B868" s="6"/>
      <c r="C868" s="6"/>
      <c r="E868" s="5"/>
    </row>
    <row r="869" spans="1:5" ht="13" x14ac:dyDescent="0.25">
      <c r="A869" s="6"/>
      <c r="B869" s="6"/>
      <c r="C869" s="6"/>
      <c r="E869" s="5"/>
    </row>
    <row r="870" spans="1:5" ht="13" x14ac:dyDescent="0.25">
      <c r="A870" s="6"/>
      <c r="B870" s="6"/>
      <c r="C870" s="6"/>
      <c r="E870" s="5"/>
    </row>
    <row r="871" spans="1:5" ht="13" x14ac:dyDescent="0.25">
      <c r="A871" s="6"/>
      <c r="B871" s="6"/>
      <c r="C871" s="6"/>
      <c r="E871" s="5"/>
    </row>
    <row r="872" spans="1:5" ht="13" x14ac:dyDescent="0.25">
      <c r="A872" s="6"/>
      <c r="B872" s="6"/>
      <c r="C872" s="6"/>
      <c r="E872" s="5"/>
    </row>
    <row r="873" spans="1:5" ht="13" x14ac:dyDescent="0.25">
      <c r="A873" s="6"/>
      <c r="B873" s="6"/>
      <c r="C873" s="6"/>
      <c r="E873" s="5"/>
    </row>
    <row r="874" spans="1:5" ht="13" x14ac:dyDescent="0.25">
      <c r="A874" s="6"/>
      <c r="B874" s="6"/>
      <c r="C874" s="6"/>
      <c r="E874" s="5"/>
    </row>
    <row r="875" spans="1:5" ht="13" x14ac:dyDescent="0.25">
      <c r="A875" s="6"/>
      <c r="B875" s="6"/>
      <c r="C875" s="6"/>
      <c r="E875" s="5"/>
    </row>
    <row r="876" spans="1:5" ht="13" x14ac:dyDescent="0.25">
      <c r="A876" s="6"/>
      <c r="B876" s="6"/>
      <c r="C876" s="6"/>
      <c r="E876" s="5"/>
    </row>
    <row r="877" spans="1:5" ht="13" x14ac:dyDescent="0.25">
      <c r="A877" s="6"/>
      <c r="B877" s="6"/>
      <c r="C877" s="6"/>
      <c r="E877" s="5"/>
    </row>
    <row r="878" spans="1:5" ht="13" x14ac:dyDescent="0.25">
      <c r="A878" s="6"/>
      <c r="B878" s="6"/>
      <c r="C878" s="6"/>
      <c r="E878" s="5"/>
    </row>
    <row r="879" spans="1:5" ht="13" x14ac:dyDescent="0.25">
      <c r="A879" s="6"/>
      <c r="B879" s="6"/>
      <c r="C879" s="6"/>
      <c r="E879" s="5"/>
    </row>
    <row r="880" spans="1:5" ht="13" x14ac:dyDescent="0.25">
      <c r="A880" s="6"/>
      <c r="B880" s="6"/>
      <c r="C880" s="6"/>
      <c r="E880" s="5"/>
    </row>
    <row r="881" spans="1:5" ht="13" x14ac:dyDescent="0.25">
      <c r="A881" s="6"/>
      <c r="B881" s="6"/>
      <c r="C881" s="6"/>
      <c r="E881" s="5"/>
    </row>
    <row r="882" spans="1:5" ht="13" x14ac:dyDescent="0.25">
      <c r="A882" s="6"/>
      <c r="B882" s="6"/>
      <c r="C882" s="6"/>
      <c r="E882" s="5"/>
    </row>
    <row r="883" spans="1:5" ht="13" x14ac:dyDescent="0.25">
      <c r="A883" s="6"/>
      <c r="B883" s="6"/>
      <c r="C883" s="6"/>
      <c r="E883" s="5"/>
    </row>
    <row r="884" spans="1:5" ht="13" x14ac:dyDescent="0.25">
      <c r="A884" s="6"/>
      <c r="B884" s="6"/>
      <c r="C884" s="6"/>
      <c r="E884" s="5"/>
    </row>
    <row r="885" spans="1:5" ht="13" x14ac:dyDescent="0.25">
      <c r="A885" s="6"/>
      <c r="B885" s="6"/>
      <c r="C885" s="6"/>
      <c r="E885" s="5"/>
    </row>
    <row r="886" spans="1:5" ht="13" x14ac:dyDescent="0.25">
      <c r="A886" s="6"/>
      <c r="B886" s="6"/>
      <c r="C886" s="6"/>
      <c r="E886" s="5"/>
    </row>
    <row r="887" spans="1:5" ht="13" x14ac:dyDescent="0.25">
      <c r="A887" s="6"/>
      <c r="B887" s="6"/>
      <c r="C887" s="6"/>
      <c r="E887" s="5"/>
    </row>
    <row r="888" spans="1:5" ht="13" x14ac:dyDescent="0.25">
      <c r="A888" s="6"/>
      <c r="B888" s="6"/>
      <c r="C888" s="6"/>
      <c r="E888" s="5"/>
    </row>
    <row r="889" spans="1:5" ht="13" x14ac:dyDescent="0.25">
      <c r="A889" s="6"/>
      <c r="B889" s="6"/>
      <c r="C889" s="6"/>
      <c r="E889" s="5"/>
    </row>
    <row r="890" spans="1:5" ht="13" x14ac:dyDescent="0.25">
      <c r="A890" s="6"/>
      <c r="B890" s="6"/>
      <c r="C890" s="6"/>
      <c r="E890" s="5"/>
    </row>
    <row r="891" spans="1:5" ht="13" x14ac:dyDescent="0.25">
      <c r="A891" s="6"/>
      <c r="B891" s="6"/>
      <c r="C891" s="6"/>
      <c r="E891" s="5"/>
    </row>
    <row r="892" spans="1:5" ht="13" x14ac:dyDescent="0.25">
      <c r="A892" s="6"/>
      <c r="B892" s="6"/>
      <c r="C892" s="6"/>
      <c r="E892" s="5"/>
    </row>
    <row r="893" spans="1:5" ht="13" x14ac:dyDescent="0.25">
      <c r="A893" s="6"/>
      <c r="B893" s="6"/>
      <c r="C893" s="6"/>
      <c r="E893" s="5"/>
    </row>
    <row r="894" spans="1:5" ht="13" x14ac:dyDescent="0.25">
      <c r="A894" s="6"/>
      <c r="B894" s="6"/>
      <c r="C894" s="6"/>
      <c r="E894" s="5"/>
    </row>
    <row r="895" spans="1:5" ht="13" x14ac:dyDescent="0.25">
      <c r="A895" s="6"/>
      <c r="B895" s="6"/>
      <c r="C895" s="6"/>
      <c r="E895" s="5"/>
    </row>
    <row r="896" spans="1:5" ht="13" x14ac:dyDescent="0.25">
      <c r="A896" s="6"/>
      <c r="B896" s="6"/>
      <c r="C896" s="6"/>
      <c r="E896" s="5"/>
    </row>
    <row r="897" spans="1:5" ht="13" x14ac:dyDescent="0.25">
      <c r="A897" s="6"/>
      <c r="B897" s="6"/>
      <c r="C897" s="6"/>
      <c r="E897" s="5"/>
    </row>
    <row r="898" spans="1:5" ht="13" x14ac:dyDescent="0.25">
      <c r="A898" s="6"/>
      <c r="B898" s="6"/>
      <c r="C898" s="6"/>
      <c r="E898" s="5"/>
    </row>
    <row r="899" spans="1:5" ht="13" x14ac:dyDescent="0.25">
      <c r="A899" s="6"/>
      <c r="B899" s="6"/>
      <c r="C899" s="6"/>
      <c r="E899" s="5"/>
    </row>
    <row r="900" spans="1:5" ht="13" x14ac:dyDescent="0.25">
      <c r="A900" s="6"/>
      <c r="B900" s="6"/>
      <c r="C900" s="6"/>
      <c r="E900" s="5"/>
    </row>
    <row r="901" spans="1:5" ht="13" x14ac:dyDescent="0.25">
      <c r="A901" s="6"/>
      <c r="B901" s="6"/>
      <c r="C901" s="6"/>
      <c r="E901" s="5"/>
    </row>
    <row r="902" spans="1:5" ht="13" x14ac:dyDescent="0.25">
      <c r="A902" s="6"/>
      <c r="B902" s="6"/>
      <c r="C902" s="6"/>
      <c r="E902" s="5"/>
    </row>
    <row r="903" spans="1:5" ht="13" x14ac:dyDescent="0.25">
      <c r="A903" s="6"/>
      <c r="B903" s="6"/>
      <c r="C903" s="6"/>
      <c r="E903" s="5"/>
    </row>
    <row r="904" spans="1:5" ht="13" x14ac:dyDescent="0.25">
      <c r="A904" s="6"/>
      <c r="B904" s="6"/>
      <c r="C904" s="6"/>
      <c r="E904" s="5"/>
    </row>
    <row r="905" spans="1:5" ht="13" x14ac:dyDescent="0.25">
      <c r="A905" s="6"/>
      <c r="B905" s="6"/>
      <c r="C905" s="6"/>
      <c r="E905" s="5"/>
    </row>
    <row r="906" spans="1:5" ht="13" x14ac:dyDescent="0.25">
      <c r="A906" s="6"/>
      <c r="B906" s="6"/>
      <c r="C906" s="6"/>
      <c r="E906" s="5"/>
    </row>
    <row r="907" spans="1:5" ht="13" x14ac:dyDescent="0.25">
      <c r="A907" s="6"/>
      <c r="B907" s="6"/>
      <c r="C907" s="6"/>
      <c r="E907" s="5"/>
    </row>
    <row r="908" spans="1:5" ht="13" x14ac:dyDescent="0.25">
      <c r="A908" s="6"/>
      <c r="B908" s="6"/>
      <c r="C908" s="6"/>
      <c r="E908" s="5"/>
    </row>
    <row r="909" spans="1:5" ht="13" x14ac:dyDescent="0.25">
      <c r="A909" s="6"/>
      <c r="B909" s="6"/>
      <c r="C909" s="6"/>
      <c r="E909" s="5"/>
    </row>
    <row r="910" spans="1:5" ht="13" x14ac:dyDescent="0.25">
      <c r="A910" s="6"/>
      <c r="B910" s="6"/>
      <c r="C910" s="6"/>
      <c r="E910" s="5"/>
    </row>
    <row r="911" spans="1:5" ht="13" x14ac:dyDescent="0.25">
      <c r="A911" s="6"/>
      <c r="B911" s="6"/>
      <c r="C911" s="6"/>
      <c r="E911" s="5"/>
    </row>
    <row r="912" spans="1:5" ht="13" x14ac:dyDescent="0.25">
      <c r="A912" s="6"/>
      <c r="B912" s="6"/>
      <c r="C912" s="6"/>
      <c r="E912" s="5"/>
    </row>
    <row r="913" spans="1:5" ht="13" x14ac:dyDescent="0.25">
      <c r="A913" s="6"/>
      <c r="B913" s="6"/>
      <c r="C913" s="6"/>
      <c r="E913" s="5"/>
    </row>
    <row r="914" spans="1:5" ht="13" x14ac:dyDescent="0.25">
      <c r="A914" s="6"/>
      <c r="B914" s="6"/>
      <c r="C914" s="6"/>
      <c r="E914" s="5"/>
    </row>
    <row r="915" spans="1:5" ht="13" x14ac:dyDescent="0.25">
      <c r="A915" s="6"/>
      <c r="B915" s="6"/>
      <c r="C915" s="6"/>
      <c r="E915" s="5"/>
    </row>
    <row r="916" spans="1:5" ht="13" x14ac:dyDescent="0.25">
      <c r="A916" s="6"/>
      <c r="B916" s="6"/>
      <c r="C916" s="6"/>
      <c r="E916" s="5"/>
    </row>
    <row r="917" spans="1:5" ht="13" x14ac:dyDescent="0.25">
      <c r="A917" s="6"/>
      <c r="B917" s="6"/>
      <c r="C917" s="6"/>
      <c r="E917" s="5"/>
    </row>
    <row r="918" spans="1:5" ht="13" x14ac:dyDescent="0.25">
      <c r="A918" s="6"/>
      <c r="B918" s="6"/>
      <c r="C918" s="6"/>
      <c r="E918" s="5"/>
    </row>
    <row r="919" spans="1:5" ht="13" x14ac:dyDescent="0.25">
      <c r="A919" s="6"/>
      <c r="B919" s="6"/>
      <c r="C919" s="6"/>
      <c r="E919" s="5"/>
    </row>
    <row r="920" spans="1:5" ht="13" x14ac:dyDescent="0.25">
      <c r="A920" s="6"/>
      <c r="B920" s="6"/>
      <c r="C920" s="6"/>
      <c r="E920" s="5"/>
    </row>
    <row r="921" spans="1:5" ht="13" x14ac:dyDescent="0.25">
      <c r="A921" s="6"/>
      <c r="B921" s="6"/>
      <c r="C921" s="6"/>
      <c r="E921" s="5"/>
    </row>
    <row r="922" spans="1:5" ht="13" x14ac:dyDescent="0.25">
      <c r="A922" s="6"/>
      <c r="B922" s="6"/>
      <c r="C922" s="6"/>
      <c r="E922" s="5"/>
    </row>
    <row r="923" spans="1:5" ht="13" x14ac:dyDescent="0.25">
      <c r="A923" s="6"/>
      <c r="B923" s="6"/>
      <c r="C923" s="6"/>
      <c r="E923" s="5"/>
    </row>
    <row r="924" spans="1:5" ht="13" x14ac:dyDescent="0.25">
      <c r="A924" s="6"/>
      <c r="B924" s="6"/>
      <c r="C924" s="6"/>
      <c r="E924" s="5"/>
    </row>
    <row r="925" spans="1:5" ht="13" x14ac:dyDescent="0.25">
      <c r="A925" s="6"/>
      <c r="B925" s="6"/>
      <c r="C925" s="6"/>
      <c r="E925" s="5"/>
    </row>
    <row r="926" spans="1:5" ht="13" x14ac:dyDescent="0.25">
      <c r="A926" s="6"/>
      <c r="B926" s="6"/>
      <c r="C926" s="6"/>
      <c r="E926" s="5"/>
    </row>
    <row r="927" spans="1:5" ht="13" x14ac:dyDescent="0.25">
      <c r="A927" s="6"/>
      <c r="B927" s="6"/>
      <c r="C927" s="6"/>
      <c r="E927" s="5"/>
    </row>
    <row r="928" spans="1:5" ht="13" x14ac:dyDescent="0.25">
      <c r="A928" s="6"/>
      <c r="B928" s="6"/>
      <c r="C928" s="6"/>
      <c r="E928" s="5"/>
    </row>
    <row r="929" spans="1:5" ht="13" x14ac:dyDescent="0.25">
      <c r="A929" s="6"/>
      <c r="B929" s="6"/>
      <c r="C929" s="6"/>
      <c r="E929" s="5"/>
    </row>
    <row r="930" spans="1:5" ht="13" x14ac:dyDescent="0.25">
      <c r="A930" s="6"/>
      <c r="B930" s="6"/>
      <c r="C930" s="6"/>
      <c r="E930" s="5"/>
    </row>
    <row r="931" spans="1:5" ht="13" x14ac:dyDescent="0.25">
      <c r="A931" s="6"/>
      <c r="B931" s="6"/>
      <c r="C931" s="6"/>
      <c r="E931" s="5"/>
    </row>
    <row r="932" spans="1:5" ht="13" x14ac:dyDescent="0.25">
      <c r="A932" s="6"/>
      <c r="B932" s="6"/>
      <c r="C932" s="6"/>
      <c r="E932" s="5"/>
    </row>
    <row r="933" spans="1:5" ht="13" x14ac:dyDescent="0.25">
      <c r="A933" s="6"/>
      <c r="B933" s="6"/>
      <c r="C933" s="6"/>
      <c r="E933" s="5"/>
    </row>
    <row r="934" spans="1:5" ht="13" x14ac:dyDescent="0.25">
      <c r="A934" s="6"/>
      <c r="B934" s="6"/>
      <c r="C934" s="6"/>
      <c r="E934" s="5"/>
    </row>
    <row r="935" spans="1:5" ht="13" x14ac:dyDescent="0.25">
      <c r="A935" s="6"/>
      <c r="B935" s="6"/>
      <c r="C935" s="6"/>
      <c r="E935" s="5"/>
    </row>
    <row r="936" spans="1:5" ht="13" x14ac:dyDescent="0.25">
      <c r="A936" s="6"/>
      <c r="B936" s="6"/>
      <c r="C936" s="6"/>
      <c r="E936" s="5"/>
    </row>
    <row r="937" spans="1:5" ht="13" x14ac:dyDescent="0.25">
      <c r="A937" s="6"/>
      <c r="B937" s="6"/>
      <c r="C937" s="6"/>
      <c r="E937" s="5"/>
    </row>
    <row r="938" spans="1:5" ht="13" x14ac:dyDescent="0.25">
      <c r="A938" s="6"/>
      <c r="B938" s="6"/>
      <c r="C938" s="6"/>
      <c r="E938" s="5"/>
    </row>
    <row r="939" spans="1:5" ht="13" x14ac:dyDescent="0.25">
      <c r="A939" s="6"/>
      <c r="B939" s="6"/>
      <c r="C939" s="6"/>
      <c r="E939" s="5"/>
    </row>
    <row r="940" spans="1:5" ht="13" x14ac:dyDescent="0.25">
      <c r="A940" s="6"/>
      <c r="B940" s="6"/>
      <c r="C940" s="6"/>
      <c r="E940" s="5"/>
    </row>
    <row r="941" spans="1:5" ht="13" x14ac:dyDescent="0.25">
      <c r="A941" s="6"/>
      <c r="B941" s="6"/>
      <c r="C941" s="6"/>
      <c r="E941" s="5"/>
    </row>
    <row r="942" spans="1:5" ht="13" x14ac:dyDescent="0.25">
      <c r="A942" s="6"/>
      <c r="B942" s="6"/>
      <c r="C942" s="6"/>
      <c r="E942" s="5"/>
    </row>
    <row r="943" spans="1:5" ht="13" x14ac:dyDescent="0.25">
      <c r="A943" s="6"/>
      <c r="B943" s="6"/>
      <c r="C943" s="6"/>
      <c r="E943" s="5"/>
    </row>
    <row r="944" spans="1:5" ht="13" x14ac:dyDescent="0.25">
      <c r="A944" s="6"/>
      <c r="B944" s="6"/>
      <c r="C944" s="6"/>
      <c r="E944" s="5"/>
    </row>
    <row r="945" spans="1:5" ht="13" x14ac:dyDescent="0.25">
      <c r="A945" s="6"/>
      <c r="B945" s="6"/>
      <c r="C945" s="6"/>
      <c r="E945" s="5"/>
    </row>
    <row r="946" spans="1:5" ht="13" x14ac:dyDescent="0.25">
      <c r="A946" s="6"/>
      <c r="B946" s="6"/>
      <c r="C946" s="6"/>
      <c r="E946" s="5"/>
    </row>
    <row r="947" spans="1:5" ht="13" x14ac:dyDescent="0.25">
      <c r="A947" s="6"/>
      <c r="B947" s="6"/>
      <c r="C947" s="6"/>
      <c r="E947" s="5"/>
    </row>
    <row r="948" spans="1:5" ht="13" x14ac:dyDescent="0.25">
      <c r="A948" s="6"/>
      <c r="B948" s="6"/>
      <c r="C948" s="6"/>
      <c r="E948" s="5"/>
    </row>
    <row r="949" spans="1:5" ht="13" x14ac:dyDescent="0.25">
      <c r="A949" s="6"/>
      <c r="B949" s="6"/>
      <c r="C949" s="6"/>
      <c r="E949" s="5"/>
    </row>
    <row r="950" spans="1:5" ht="13" x14ac:dyDescent="0.25">
      <c r="A950" s="6"/>
      <c r="B950" s="6"/>
      <c r="C950" s="6"/>
      <c r="E950" s="5"/>
    </row>
    <row r="951" spans="1:5" ht="13" x14ac:dyDescent="0.25">
      <c r="A951" s="6"/>
      <c r="B951" s="6"/>
      <c r="C951" s="6"/>
      <c r="E951" s="5"/>
    </row>
    <row r="952" spans="1:5" ht="13" x14ac:dyDescent="0.25">
      <c r="A952" s="6"/>
      <c r="B952" s="6"/>
      <c r="C952" s="6"/>
      <c r="E952" s="5"/>
    </row>
    <row r="953" spans="1:5" ht="13" x14ac:dyDescent="0.25">
      <c r="A953" s="6"/>
      <c r="B953" s="6"/>
      <c r="C953" s="6"/>
      <c r="E953" s="5"/>
    </row>
    <row r="954" spans="1:5" ht="13" x14ac:dyDescent="0.25">
      <c r="A954" s="6"/>
      <c r="B954" s="6"/>
      <c r="C954" s="6"/>
      <c r="E954" s="5"/>
    </row>
    <row r="955" spans="1:5" ht="13" x14ac:dyDescent="0.25">
      <c r="A955" s="6"/>
      <c r="B955" s="6"/>
      <c r="C955" s="6"/>
      <c r="E955" s="5"/>
    </row>
    <row r="956" spans="1:5" ht="13" x14ac:dyDescent="0.25">
      <c r="A956" s="6"/>
      <c r="B956" s="6"/>
      <c r="C956" s="6"/>
      <c r="E956" s="5"/>
    </row>
    <row r="957" spans="1:5" ht="13" x14ac:dyDescent="0.25">
      <c r="A957" s="6"/>
      <c r="B957" s="6"/>
      <c r="C957" s="6"/>
      <c r="E957" s="5"/>
    </row>
    <row r="958" spans="1:5" ht="13" x14ac:dyDescent="0.25">
      <c r="A958" s="6"/>
      <c r="B958" s="6"/>
      <c r="C958" s="6"/>
      <c r="E958" s="5"/>
    </row>
    <row r="959" spans="1:5" ht="13" x14ac:dyDescent="0.25">
      <c r="A959" s="6"/>
      <c r="B959" s="6"/>
      <c r="C959" s="6"/>
      <c r="E959" s="5"/>
    </row>
    <row r="960" spans="1:5" ht="13" x14ac:dyDescent="0.25">
      <c r="A960" s="6"/>
      <c r="B960" s="6"/>
      <c r="C960" s="6"/>
      <c r="E960" s="5"/>
    </row>
    <row r="961" spans="1:5" ht="13" x14ac:dyDescent="0.25">
      <c r="A961" s="6"/>
      <c r="B961" s="6"/>
      <c r="C961" s="6"/>
      <c r="E961" s="5"/>
    </row>
    <row r="962" spans="1:5" ht="13" x14ac:dyDescent="0.25">
      <c r="A962" s="6"/>
      <c r="B962" s="6"/>
      <c r="C962" s="6"/>
      <c r="E962" s="5"/>
    </row>
    <row r="963" spans="1:5" ht="13" x14ac:dyDescent="0.25">
      <c r="A963" s="6"/>
      <c r="B963" s="6"/>
      <c r="C963" s="6"/>
      <c r="E963" s="5"/>
    </row>
    <row r="964" spans="1:5" ht="13" x14ac:dyDescent="0.25">
      <c r="A964" s="6"/>
      <c r="B964" s="6"/>
      <c r="C964" s="6"/>
      <c r="E964" s="5"/>
    </row>
    <row r="965" spans="1:5" ht="13" x14ac:dyDescent="0.25">
      <c r="A965" s="6"/>
      <c r="B965" s="6"/>
      <c r="C965" s="6"/>
      <c r="E965" s="5"/>
    </row>
    <row r="966" spans="1:5" ht="13" x14ac:dyDescent="0.25">
      <c r="A966" s="6"/>
      <c r="B966" s="6"/>
      <c r="C966" s="6"/>
      <c r="E966" s="5"/>
    </row>
    <row r="967" spans="1:5" ht="13" x14ac:dyDescent="0.25">
      <c r="A967" s="6"/>
      <c r="B967" s="6"/>
      <c r="C967" s="6"/>
      <c r="E967" s="5"/>
    </row>
    <row r="968" spans="1:5" ht="13" x14ac:dyDescent="0.25">
      <c r="A968" s="6"/>
      <c r="B968" s="6"/>
      <c r="C968" s="6"/>
      <c r="E968" s="5"/>
    </row>
    <row r="969" spans="1:5" ht="13" x14ac:dyDescent="0.25">
      <c r="A969" s="6"/>
      <c r="B969" s="6"/>
      <c r="C969" s="6"/>
      <c r="E969" s="5"/>
    </row>
    <row r="970" spans="1:5" ht="13" x14ac:dyDescent="0.25">
      <c r="A970" s="6"/>
      <c r="B970" s="6"/>
      <c r="C970" s="6"/>
      <c r="E970" s="5"/>
    </row>
    <row r="971" spans="1:5" ht="13" x14ac:dyDescent="0.25">
      <c r="A971" s="6"/>
      <c r="B971" s="6"/>
      <c r="C971" s="6"/>
      <c r="E971" s="5"/>
    </row>
    <row r="972" spans="1:5" ht="13" x14ac:dyDescent="0.25">
      <c r="A972" s="6"/>
      <c r="B972" s="6"/>
      <c r="C972" s="6"/>
      <c r="E972" s="5"/>
    </row>
    <row r="973" spans="1:5" ht="13" x14ac:dyDescent="0.25">
      <c r="A973" s="6"/>
      <c r="B973" s="6"/>
      <c r="C973" s="6"/>
      <c r="E973" s="5"/>
    </row>
    <row r="974" spans="1:5" ht="13" x14ac:dyDescent="0.25">
      <c r="A974" s="6"/>
      <c r="B974" s="6"/>
      <c r="C974" s="6"/>
      <c r="E974" s="5"/>
    </row>
    <row r="975" spans="1:5" ht="13" x14ac:dyDescent="0.25">
      <c r="A975" s="6"/>
      <c r="B975" s="6"/>
      <c r="C975" s="6"/>
      <c r="E975" s="5"/>
    </row>
    <row r="976" spans="1:5" ht="13" x14ac:dyDescent="0.25">
      <c r="A976" s="6"/>
      <c r="B976" s="6"/>
      <c r="C976" s="6"/>
      <c r="E976" s="5"/>
    </row>
  </sheetData>
  <autoFilter ref="A1:E177" xr:uid="{00000000-0001-0000-0000-000000000000}"/>
  <mergeCells count="136">
    <mergeCell ref="B98:B101"/>
    <mergeCell ref="C98:C101"/>
    <mergeCell ref="A98:A101"/>
    <mergeCell ref="B94:B97"/>
    <mergeCell ref="C94:C97"/>
    <mergeCell ref="A86:A89"/>
    <mergeCell ref="B86:B89"/>
    <mergeCell ref="C86:C89"/>
    <mergeCell ref="A90:A93"/>
    <mergeCell ref="B90:B93"/>
    <mergeCell ref="C90:C93"/>
    <mergeCell ref="A94:A97"/>
    <mergeCell ref="B82:B85"/>
    <mergeCell ref="C82:C85"/>
    <mergeCell ref="A74:A77"/>
    <mergeCell ref="B74:B77"/>
    <mergeCell ref="C74:C77"/>
    <mergeCell ref="A78:A81"/>
    <mergeCell ref="B78:B81"/>
    <mergeCell ref="C78:C81"/>
    <mergeCell ref="A82:A85"/>
    <mergeCell ref="A66:A69"/>
    <mergeCell ref="B66:B69"/>
    <mergeCell ref="C66:C69"/>
    <mergeCell ref="A70:A73"/>
    <mergeCell ref="B70:B73"/>
    <mergeCell ref="C70:C73"/>
    <mergeCell ref="B62:B65"/>
    <mergeCell ref="C62:C65"/>
    <mergeCell ref="A54:A57"/>
    <mergeCell ref="B54:B57"/>
    <mergeCell ref="C54:C57"/>
    <mergeCell ref="A58:A61"/>
    <mergeCell ref="B58:B61"/>
    <mergeCell ref="C58:C61"/>
    <mergeCell ref="A62:A65"/>
    <mergeCell ref="B50:B53"/>
    <mergeCell ref="C50:C53"/>
    <mergeCell ref="A46:A49"/>
    <mergeCell ref="B46:B49"/>
    <mergeCell ref="C46:C49"/>
    <mergeCell ref="A50:A53"/>
    <mergeCell ref="B42:B45"/>
    <mergeCell ref="C42:C45"/>
    <mergeCell ref="A34:A37"/>
    <mergeCell ref="B34:B37"/>
    <mergeCell ref="C34:C37"/>
    <mergeCell ref="A38:A41"/>
    <mergeCell ref="B38:B41"/>
    <mergeCell ref="C38:C41"/>
    <mergeCell ref="A42:A45"/>
    <mergeCell ref="A182:A185"/>
    <mergeCell ref="A186:A189"/>
    <mergeCell ref="A190:A193"/>
    <mergeCell ref="A170:A173"/>
    <mergeCell ref="B170:B173"/>
    <mergeCell ref="C170:C173"/>
    <mergeCell ref="A174:A177"/>
    <mergeCell ref="B174:B177"/>
    <mergeCell ref="C174:C177"/>
    <mergeCell ref="A178:A181"/>
    <mergeCell ref="B30:B33"/>
    <mergeCell ref="C30:C33"/>
    <mergeCell ref="A26:A29"/>
    <mergeCell ref="B26:B29"/>
    <mergeCell ref="C26:C29"/>
    <mergeCell ref="A30:A33"/>
    <mergeCell ref="B22:B25"/>
    <mergeCell ref="C22:C25"/>
    <mergeCell ref="A14:A17"/>
    <mergeCell ref="B14:B17"/>
    <mergeCell ref="C14:C17"/>
    <mergeCell ref="A18:A21"/>
    <mergeCell ref="B18:B21"/>
    <mergeCell ref="C18:C21"/>
    <mergeCell ref="A22:A25"/>
    <mergeCell ref="B10:B13"/>
    <mergeCell ref="C10:C13"/>
    <mergeCell ref="A2:A5"/>
    <mergeCell ref="B2:B5"/>
    <mergeCell ref="C2:C5"/>
    <mergeCell ref="A6:A9"/>
    <mergeCell ref="B6:B9"/>
    <mergeCell ref="C6:C9"/>
    <mergeCell ref="A10:A13"/>
    <mergeCell ref="B166:B169"/>
    <mergeCell ref="C166:C169"/>
    <mergeCell ref="A158:A161"/>
    <mergeCell ref="B158:B161"/>
    <mergeCell ref="C158:C161"/>
    <mergeCell ref="A162:A165"/>
    <mergeCell ref="B162:B165"/>
    <mergeCell ref="C162:C165"/>
    <mergeCell ref="A166:A169"/>
    <mergeCell ref="B154:B157"/>
    <mergeCell ref="C154:C157"/>
    <mergeCell ref="A146:A149"/>
    <mergeCell ref="B146:B149"/>
    <mergeCell ref="C146:C149"/>
    <mergeCell ref="A150:A153"/>
    <mergeCell ref="B150:B153"/>
    <mergeCell ref="C150:C153"/>
    <mergeCell ref="A154:A157"/>
    <mergeCell ref="B142:B145"/>
    <mergeCell ref="C142:C145"/>
    <mergeCell ref="A138:A141"/>
    <mergeCell ref="B138:B141"/>
    <mergeCell ref="C138:C141"/>
    <mergeCell ref="A142:A145"/>
    <mergeCell ref="B134:B137"/>
    <mergeCell ref="C134:C137"/>
    <mergeCell ref="A126:A129"/>
    <mergeCell ref="B126:B129"/>
    <mergeCell ref="C126:C129"/>
    <mergeCell ref="A130:A133"/>
    <mergeCell ref="B130:B133"/>
    <mergeCell ref="C130:C133"/>
    <mergeCell ref="A134:A137"/>
    <mergeCell ref="B122:B125"/>
    <mergeCell ref="C122:C125"/>
    <mergeCell ref="A114:A117"/>
    <mergeCell ref="B114:B117"/>
    <mergeCell ref="C114:C117"/>
    <mergeCell ref="A118:A121"/>
    <mergeCell ref="B118:B121"/>
    <mergeCell ref="C118:C121"/>
    <mergeCell ref="A122:A125"/>
    <mergeCell ref="B110:B113"/>
    <mergeCell ref="C110:C113"/>
    <mergeCell ref="A102:A105"/>
    <mergeCell ref="B102:B105"/>
    <mergeCell ref="C102:C105"/>
    <mergeCell ref="A106:A109"/>
    <mergeCell ref="B106:B109"/>
    <mergeCell ref="C106:C109"/>
    <mergeCell ref="A110:A1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76"/>
  <sheetViews>
    <sheetView workbookViewId="0">
      <selection activeCell="D174" sqref="D174"/>
    </sheetView>
  </sheetViews>
  <sheetFormatPr defaultColWidth="12.6328125" defaultRowHeight="15.75" customHeight="1" x14ac:dyDescent="0.25"/>
  <cols>
    <col min="1" max="1" width="4.6328125" bestFit="1" customWidth="1"/>
    <col min="2" max="2" width="6.90625" bestFit="1" customWidth="1"/>
    <col min="3" max="3" width="29.36328125" bestFit="1" customWidth="1"/>
    <col min="4" max="4" width="7.54296875" bestFit="1" customWidth="1"/>
    <col min="5" max="5" width="18.453125" style="49" bestFit="1" customWidth="1"/>
    <col min="6" max="6" width="19.453125" bestFit="1" customWidth="1"/>
    <col min="7" max="7" width="9" bestFit="1" customWidth="1"/>
    <col min="8" max="8" width="19.453125" style="49" bestFit="1" customWidth="1"/>
    <col min="9" max="9" width="11.26953125" bestFit="1" customWidth="1"/>
  </cols>
  <sheetData>
    <row r="1" spans="1:26" s="49" customFormat="1" x14ac:dyDescent="0.3">
      <c r="A1" s="50" t="s">
        <v>0</v>
      </c>
      <c r="B1" s="50" t="s">
        <v>1</v>
      </c>
      <c r="C1" s="50" t="s">
        <v>2</v>
      </c>
      <c r="D1" s="46" t="s">
        <v>3</v>
      </c>
      <c r="E1" s="46" t="s">
        <v>93</v>
      </c>
      <c r="F1" s="51" t="s">
        <v>94</v>
      </c>
      <c r="G1" s="51" t="s">
        <v>95</v>
      </c>
      <c r="H1" s="46" t="s">
        <v>96</v>
      </c>
      <c r="I1" s="52">
        <v>14269</v>
      </c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</row>
    <row r="2" spans="1:26" ht="15.75" customHeight="1" x14ac:dyDescent="0.25">
      <c r="A2" s="40">
        <v>1</v>
      </c>
      <c r="B2" s="40" t="s">
        <v>5</v>
      </c>
      <c r="C2" s="40" t="s">
        <v>6</v>
      </c>
      <c r="D2" s="8">
        <v>2021</v>
      </c>
      <c r="E2" s="44">
        <v>44642293049</v>
      </c>
      <c r="F2" s="10">
        <v>63615696735</v>
      </c>
      <c r="G2" s="11">
        <f t="shared" ref="G2:G97" si="0">E2/F2</f>
        <v>0.70174965205464401</v>
      </c>
    </row>
    <row r="3" spans="1:26" ht="15.75" customHeight="1" x14ac:dyDescent="0.25">
      <c r="A3" s="37"/>
      <c r="B3" s="37"/>
      <c r="C3" s="37"/>
      <c r="D3" s="8">
        <v>2022</v>
      </c>
      <c r="E3" s="47">
        <v>66934917339</v>
      </c>
      <c r="F3" s="12">
        <v>102681554078</v>
      </c>
      <c r="G3" s="11">
        <f t="shared" si="0"/>
        <v>0.65186895484805596</v>
      </c>
    </row>
    <row r="4" spans="1:26" ht="15.75" customHeight="1" x14ac:dyDescent="0.25">
      <c r="A4" s="37"/>
      <c r="B4" s="37"/>
      <c r="C4" s="37"/>
      <c r="D4" s="8">
        <v>2023</v>
      </c>
      <c r="E4" s="44">
        <v>47234022776</v>
      </c>
      <c r="F4" s="10">
        <v>114213290000</v>
      </c>
      <c r="G4" s="11">
        <f t="shared" si="0"/>
        <v>0.41355977729036614</v>
      </c>
    </row>
    <row r="5" spans="1:26" ht="15.75" customHeight="1" x14ac:dyDescent="0.25">
      <c r="A5" s="37"/>
      <c r="B5" s="37"/>
      <c r="C5" s="37"/>
      <c r="D5" s="8">
        <v>2024</v>
      </c>
      <c r="E5" s="44">
        <v>21516389790</v>
      </c>
      <c r="F5" s="10">
        <f>5370832*I13</f>
        <v>86803386784</v>
      </c>
      <c r="G5" s="11">
        <f t="shared" si="0"/>
        <v>0.24787500335143606</v>
      </c>
      <c r="H5" s="45" t="s">
        <v>97</v>
      </c>
      <c r="I5" s="9">
        <v>15731</v>
      </c>
    </row>
    <row r="6" spans="1:26" ht="15.75" customHeight="1" x14ac:dyDescent="0.25">
      <c r="A6" s="40">
        <v>2</v>
      </c>
      <c r="B6" s="40" t="s">
        <v>7</v>
      </c>
      <c r="C6" s="40" t="s">
        <v>8</v>
      </c>
      <c r="D6" s="8">
        <v>2021</v>
      </c>
      <c r="E6" s="44">
        <v>12209620623</v>
      </c>
      <c r="F6" s="10">
        <v>11298965113</v>
      </c>
      <c r="G6" s="11">
        <f t="shared" si="0"/>
        <v>1.0805963644362657</v>
      </c>
    </row>
    <row r="7" spans="1:26" ht="15.75" customHeight="1" x14ac:dyDescent="0.25">
      <c r="A7" s="37"/>
      <c r="B7" s="37"/>
      <c r="C7" s="37"/>
      <c r="D7" s="8">
        <v>2022</v>
      </c>
      <c r="E7" s="44">
        <v>14032797261</v>
      </c>
      <c r="F7" s="10">
        <v>13154810775</v>
      </c>
      <c r="G7" s="11">
        <f t="shared" si="0"/>
        <v>1.0667426161437887</v>
      </c>
    </row>
    <row r="8" spans="1:26" ht="15.75" customHeight="1" x14ac:dyDescent="0.25">
      <c r="A8" s="37"/>
      <c r="B8" s="37"/>
      <c r="C8" s="37"/>
      <c r="D8" s="8">
        <v>2023</v>
      </c>
      <c r="E8" s="44">
        <v>16211665604</v>
      </c>
      <c r="F8" s="10">
        <v>14042957513</v>
      </c>
      <c r="G8" s="11">
        <f t="shared" si="0"/>
        <v>1.1544338568989019</v>
      </c>
    </row>
    <row r="9" spans="1:26" ht="15.75" customHeight="1" x14ac:dyDescent="0.25">
      <c r="A9" s="37"/>
      <c r="B9" s="37"/>
      <c r="C9" s="37"/>
      <c r="D9" s="8">
        <v>2024</v>
      </c>
      <c r="E9" s="44">
        <v>18484691894</v>
      </c>
      <c r="F9" s="10">
        <f>14623992474</f>
        <v>14623992474</v>
      </c>
      <c r="G9" s="11">
        <f t="shared" si="0"/>
        <v>1.2639976344944062</v>
      </c>
      <c r="H9" s="45" t="s">
        <v>98</v>
      </c>
      <c r="I9" s="9">
        <v>15416</v>
      </c>
    </row>
    <row r="10" spans="1:26" ht="15.75" customHeight="1" x14ac:dyDescent="0.25">
      <c r="A10" s="39">
        <v>3</v>
      </c>
      <c r="B10" s="39" t="s">
        <v>9</v>
      </c>
      <c r="C10" s="39" t="s">
        <v>10</v>
      </c>
      <c r="D10" s="8">
        <v>2021</v>
      </c>
      <c r="E10" s="44">
        <v>3232351647.1999998</v>
      </c>
      <c r="F10" s="10">
        <v>1872382460.7</v>
      </c>
      <c r="G10" s="11">
        <f t="shared" si="0"/>
        <v>1.7263308725886954</v>
      </c>
    </row>
    <row r="11" spans="1:26" ht="15.75" customHeight="1" x14ac:dyDescent="0.25">
      <c r="A11" s="37"/>
      <c r="B11" s="37"/>
      <c r="C11" s="37"/>
      <c r="D11" s="8">
        <v>2022</v>
      </c>
      <c r="E11" s="44">
        <v>3092219136.4200001</v>
      </c>
      <c r="F11" s="10">
        <v>1044511405.6</v>
      </c>
      <c r="G11" s="11">
        <f t="shared" si="0"/>
        <v>2.9604455440519892</v>
      </c>
    </row>
    <row r="12" spans="1:26" ht="15.75" customHeight="1" x14ac:dyDescent="0.25">
      <c r="A12" s="37"/>
      <c r="B12" s="37"/>
      <c r="C12" s="37"/>
      <c r="D12" s="8">
        <v>2023</v>
      </c>
      <c r="E12" s="44">
        <v>2964638765.9400001</v>
      </c>
      <c r="F12" s="10">
        <v>1001085132.96</v>
      </c>
      <c r="G12" s="11">
        <f t="shared" si="0"/>
        <v>2.9614252258188882</v>
      </c>
    </row>
    <row r="13" spans="1:26" ht="15.75" customHeight="1" x14ac:dyDescent="0.25">
      <c r="A13" s="37"/>
      <c r="B13" s="37"/>
      <c r="C13" s="37"/>
      <c r="D13" s="8">
        <v>2024</v>
      </c>
      <c r="E13" s="44">
        <v>3000469788.7600002</v>
      </c>
      <c r="F13" s="10">
        <f>65350091*I13/1000</f>
        <v>1056188170.742</v>
      </c>
      <c r="G13" s="11">
        <f t="shared" si="0"/>
        <v>2.8408477503133662</v>
      </c>
      <c r="H13" s="45" t="s">
        <v>99</v>
      </c>
      <c r="I13" s="9">
        <v>16162</v>
      </c>
    </row>
    <row r="14" spans="1:26" ht="15.75" customHeight="1" x14ac:dyDescent="0.25">
      <c r="A14" s="39">
        <v>4</v>
      </c>
      <c r="B14" s="39" t="s">
        <v>11</v>
      </c>
      <c r="C14" s="39" t="s">
        <v>12</v>
      </c>
      <c r="D14" s="8">
        <v>2021</v>
      </c>
      <c r="E14" s="44">
        <v>7002865235.9399996</v>
      </c>
      <c r="F14" s="10">
        <v>1586336169.75</v>
      </c>
      <c r="G14" s="11">
        <f t="shared" si="0"/>
        <v>4.4144900491322856</v>
      </c>
    </row>
    <row r="15" spans="1:26" ht="15.75" customHeight="1" x14ac:dyDescent="0.25">
      <c r="A15" s="37"/>
      <c r="B15" s="37"/>
      <c r="C15" s="37"/>
      <c r="D15" s="8">
        <v>2022</v>
      </c>
      <c r="E15" s="44">
        <v>4062823739.8800001</v>
      </c>
      <c r="F15" s="10">
        <v>1876815553.96</v>
      </c>
      <c r="G15" s="11">
        <f t="shared" si="0"/>
        <v>2.1647432169387222</v>
      </c>
    </row>
    <row r="16" spans="1:26" ht="15.75" customHeight="1" x14ac:dyDescent="0.25">
      <c r="A16" s="37"/>
      <c r="B16" s="37"/>
      <c r="C16" s="37"/>
      <c r="D16" s="8">
        <v>2023</v>
      </c>
      <c r="E16" s="44">
        <v>3503019164.46</v>
      </c>
      <c r="F16" s="10">
        <v>2268788968.46</v>
      </c>
      <c r="G16" s="11">
        <f t="shared" si="0"/>
        <v>1.5440039656212565</v>
      </c>
    </row>
    <row r="17" spans="1:8" ht="15.75" customHeight="1" x14ac:dyDescent="0.25">
      <c r="A17" s="37"/>
      <c r="B17" s="37"/>
      <c r="C17" s="37"/>
      <c r="D17" s="8">
        <v>2024</v>
      </c>
      <c r="E17" s="44">
        <v>3099326698.1700001</v>
      </c>
      <c r="F17" s="10">
        <f>160859858*I13/1000</f>
        <v>2599817024.9959998</v>
      </c>
      <c r="G17" s="11">
        <f t="shared" si="0"/>
        <v>1.1921326264008016</v>
      </c>
    </row>
    <row r="18" spans="1:8" ht="15.75" customHeight="1" x14ac:dyDescent="0.25">
      <c r="A18" s="39">
        <v>5</v>
      </c>
      <c r="B18" s="39" t="s">
        <v>13</v>
      </c>
      <c r="C18" s="39" t="s">
        <v>14</v>
      </c>
      <c r="D18" s="8">
        <v>2021</v>
      </c>
      <c r="E18" s="44">
        <v>51045073007.129997</v>
      </c>
      <c r="F18" s="10">
        <v>9224147762.5300007</v>
      </c>
      <c r="G18" s="11">
        <f t="shared" si="0"/>
        <v>5.5338524838558465</v>
      </c>
    </row>
    <row r="19" spans="1:8" ht="15.75" customHeight="1" x14ac:dyDescent="0.25">
      <c r="A19" s="37"/>
      <c r="B19" s="37"/>
      <c r="C19" s="37"/>
      <c r="D19" s="8">
        <v>2022</v>
      </c>
      <c r="E19" s="44">
        <v>26263513399.82</v>
      </c>
      <c r="F19" s="10">
        <v>44337953453.790001</v>
      </c>
      <c r="G19" s="11">
        <f t="shared" si="0"/>
        <v>0.59234834614530452</v>
      </c>
    </row>
    <row r="20" spans="1:8" ht="15.75" customHeight="1" x14ac:dyDescent="0.25">
      <c r="A20" s="37"/>
      <c r="B20" s="37"/>
      <c r="C20" s="37"/>
      <c r="D20" s="8">
        <v>2023</v>
      </c>
      <c r="E20" s="44">
        <v>22012785969.16</v>
      </c>
      <c r="F20" s="10">
        <v>42775948064.699997</v>
      </c>
      <c r="G20" s="11">
        <f t="shared" si="0"/>
        <v>0.51460661808979558</v>
      </c>
    </row>
    <row r="21" spans="1:8" ht="12.5" x14ac:dyDescent="0.25">
      <c r="A21" s="37"/>
      <c r="B21" s="37"/>
      <c r="C21" s="37"/>
      <c r="D21" s="8">
        <v>2024</v>
      </c>
      <c r="E21" s="44">
        <v>20996970892.48</v>
      </c>
      <c r="F21" s="10">
        <f>2864244358*I13/1000</f>
        <v>46291917313.996002</v>
      </c>
      <c r="G21" s="11">
        <f t="shared" si="0"/>
        <v>0.45357747336448578</v>
      </c>
    </row>
    <row r="22" spans="1:8" ht="12.5" x14ac:dyDescent="0.25">
      <c r="A22" s="39">
        <v>6</v>
      </c>
      <c r="B22" s="39" t="s">
        <v>15</v>
      </c>
      <c r="C22" s="39" t="s">
        <v>16</v>
      </c>
      <c r="D22" s="8">
        <v>2021</v>
      </c>
      <c r="E22" s="44">
        <v>8144828202.7700005</v>
      </c>
      <c r="F22" s="10">
        <v>26581811050.610001</v>
      </c>
      <c r="G22" s="11">
        <f t="shared" si="0"/>
        <v>0.30640606794107406</v>
      </c>
    </row>
    <row r="23" spans="1:8" ht="12.5" x14ac:dyDescent="0.25">
      <c r="A23" s="37"/>
      <c r="B23" s="37"/>
      <c r="C23" s="37"/>
      <c r="D23" s="8">
        <v>2022</v>
      </c>
      <c r="E23" s="44">
        <v>30678097810.459999</v>
      </c>
      <c r="F23" s="10">
        <v>31387915594.860001</v>
      </c>
      <c r="G23" s="11">
        <f t="shared" si="0"/>
        <v>0.9773856348550829</v>
      </c>
    </row>
    <row r="24" spans="1:8" ht="12.5" x14ac:dyDescent="0.25">
      <c r="A24" s="37"/>
      <c r="B24" s="37"/>
      <c r="C24" s="37"/>
      <c r="D24" s="8">
        <v>2023</v>
      </c>
      <c r="E24" s="44">
        <v>22592172881.419998</v>
      </c>
      <c r="F24" s="10">
        <v>30505461402.029999</v>
      </c>
      <c r="G24" s="11">
        <f t="shared" si="0"/>
        <v>0.74059436714229121</v>
      </c>
    </row>
    <row r="25" spans="1:8" ht="12.5" x14ac:dyDescent="0.25">
      <c r="A25" s="37"/>
      <c r="B25" s="37"/>
      <c r="C25" s="37"/>
      <c r="D25" s="8">
        <v>2024</v>
      </c>
      <c r="E25" s="44">
        <v>19517449758.73</v>
      </c>
      <c r="F25" s="10">
        <f>2313842411*I13/1000</f>
        <v>37396321046.582001</v>
      </c>
      <c r="G25" s="11">
        <f t="shared" si="0"/>
        <v>0.52190828435819847</v>
      </c>
    </row>
    <row r="26" spans="1:8" ht="12.5" x14ac:dyDescent="0.25">
      <c r="A26" s="39">
        <v>7</v>
      </c>
      <c r="B26" s="39" t="s">
        <v>17</v>
      </c>
      <c r="C26" s="39" t="s">
        <v>18</v>
      </c>
      <c r="D26" s="8">
        <v>2021</v>
      </c>
      <c r="E26" s="44">
        <v>2431647038</v>
      </c>
      <c r="F26" s="10">
        <v>-1224804402</v>
      </c>
      <c r="G26" s="11">
        <f t="shared" si="0"/>
        <v>-1.9853349922888341</v>
      </c>
    </row>
    <row r="27" spans="1:8" ht="12.5" x14ac:dyDescent="0.25">
      <c r="A27" s="37"/>
      <c r="B27" s="37"/>
      <c r="C27" s="37"/>
      <c r="D27" s="8">
        <v>2022</v>
      </c>
      <c r="E27" s="44">
        <v>2190849128</v>
      </c>
      <c r="F27" s="10">
        <v>-1284956578</v>
      </c>
      <c r="G27" s="11">
        <f t="shared" si="0"/>
        <v>-1.7049985699983707</v>
      </c>
    </row>
    <row r="28" spans="1:8" ht="12.5" x14ac:dyDescent="0.25">
      <c r="A28" s="37"/>
      <c r="B28" s="37"/>
      <c r="C28" s="37"/>
      <c r="D28" s="8">
        <v>2023</v>
      </c>
      <c r="E28" s="44">
        <v>2303406754</v>
      </c>
      <c r="F28" s="10">
        <v>-1326954810</v>
      </c>
      <c r="G28" s="11">
        <f t="shared" si="0"/>
        <v>-1.735859229448816</v>
      </c>
    </row>
    <row r="29" spans="1:8" ht="12.5" x14ac:dyDescent="0.25">
      <c r="A29" s="37"/>
      <c r="B29" s="37"/>
      <c r="C29" s="37"/>
      <c r="D29" s="8">
        <v>2024</v>
      </c>
      <c r="E29" s="44">
        <v>2165497420</v>
      </c>
      <c r="F29" s="10">
        <f>-1255746518</f>
        <v>-1255746518</v>
      </c>
      <c r="G29" s="11">
        <f t="shared" si="0"/>
        <v>-1.7244701768705204</v>
      </c>
    </row>
    <row r="30" spans="1:8" ht="12.5" x14ac:dyDescent="0.25">
      <c r="A30" s="39">
        <v>9</v>
      </c>
      <c r="B30" s="39" t="s">
        <v>19</v>
      </c>
      <c r="C30" s="39" t="s">
        <v>20</v>
      </c>
      <c r="D30" s="8">
        <v>2021</v>
      </c>
      <c r="E30" s="44">
        <v>19552840921.740002</v>
      </c>
      <c r="F30" s="10">
        <v>4179037509.1599998</v>
      </c>
      <c r="G30" s="11">
        <f t="shared" si="0"/>
        <v>4.6787904819907169</v>
      </c>
      <c r="H30" s="45"/>
    </row>
    <row r="31" spans="1:8" ht="12.5" x14ac:dyDescent="0.25">
      <c r="A31" s="37"/>
      <c r="B31" s="37"/>
      <c r="C31" s="37"/>
      <c r="D31" s="8">
        <v>2022</v>
      </c>
      <c r="E31" s="44">
        <v>20684049697.66</v>
      </c>
      <c r="F31" s="10">
        <v>4030726301.8600001</v>
      </c>
      <c r="G31" s="11">
        <f t="shared" si="0"/>
        <v>5.1315937001515666</v>
      </c>
    </row>
    <row r="32" spans="1:8" ht="12.5" x14ac:dyDescent="0.25">
      <c r="A32" s="37"/>
      <c r="B32" s="37"/>
      <c r="C32" s="37"/>
      <c r="D32" s="8">
        <v>2023</v>
      </c>
      <c r="E32" s="44">
        <v>24696346718.689999</v>
      </c>
      <c r="F32" s="10">
        <v>4202477693.3800001</v>
      </c>
      <c r="G32" s="11">
        <f t="shared" si="0"/>
        <v>5.8766157777810921</v>
      </c>
    </row>
    <row r="33" spans="1:7" ht="12.5" x14ac:dyDescent="0.25">
      <c r="A33" s="37"/>
      <c r="B33" s="37"/>
      <c r="C33" s="37"/>
      <c r="D33" s="8">
        <v>2024</v>
      </c>
      <c r="E33" s="44">
        <f>1393572303*I13/1000</f>
        <v>22522915561.085999</v>
      </c>
      <c r="F33" s="10">
        <f>193471111*I13/1000</f>
        <v>3126880095.9819999</v>
      </c>
      <c r="G33" s="11">
        <f t="shared" si="0"/>
        <v>7.20299943385346</v>
      </c>
    </row>
    <row r="34" spans="1:7" ht="12.5" x14ac:dyDescent="0.25">
      <c r="A34" s="40">
        <v>10</v>
      </c>
      <c r="B34" s="39" t="s">
        <v>21</v>
      </c>
      <c r="C34" s="39" t="s">
        <v>22</v>
      </c>
      <c r="D34" s="8">
        <v>2021</v>
      </c>
      <c r="E34" s="44">
        <v>17976991382.549999</v>
      </c>
      <c r="F34" s="10">
        <v>24973735916.669998</v>
      </c>
      <c r="G34" s="11">
        <f t="shared" si="0"/>
        <v>0.71983588849237157</v>
      </c>
    </row>
    <row r="35" spans="1:7" ht="12.5" x14ac:dyDescent="0.25">
      <c r="A35" s="37"/>
      <c r="B35" s="37"/>
      <c r="C35" s="37"/>
      <c r="D35" s="8">
        <v>2022</v>
      </c>
      <c r="E35" s="44">
        <v>54101991174.830002</v>
      </c>
      <c r="F35" s="10">
        <v>47066900115.230003</v>
      </c>
      <c r="G35" s="11">
        <f t="shared" si="0"/>
        <v>1.1494700318562847</v>
      </c>
    </row>
    <row r="36" spans="1:7" ht="12.5" x14ac:dyDescent="0.25">
      <c r="A36" s="37"/>
      <c r="B36" s="37"/>
      <c r="C36" s="37"/>
      <c r="D36" s="8">
        <v>2023</v>
      </c>
      <c r="E36" s="44">
        <v>20695329922.700001</v>
      </c>
      <c r="F36" s="10">
        <v>26528071491.380001</v>
      </c>
      <c r="G36" s="11">
        <f t="shared" si="0"/>
        <v>0.78012945379104226</v>
      </c>
    </row>
    <row r="37" spans="1:7" ht="12.5" x14ac:dyDescent="0.25">
      <c r="A37" s="37"/>
      <c r="B37" s="37"/>
      <c r="C37" s="37"/>
      <c r="D37" s="8">
        <v>2024</v>
      </c>
      <c r="E37" s="44">
        <v>28307611538.290001</v>
      </c>
      <c r="F37" s="10">
        <f>1943579393*I13/1000</f>
        <v>31412130149.666</v>
      </c>
      <c r="G37" s="11">
        <f t="shared" si="0"/>
        <v>0.90116816030672753</v>
      </c>
    </row>
    <row r="38" spans="1:7" ht="12.5" x14ac:dyDescent="0.25">
      <c r="A38" s="40">
        <v>11</v>
      </c>
      <c r="B38" s="39" t="s">
        <v>23</v>
      </c>
      <c r="C38" s="39" t="s">
        <v>24</v>
      </c>
      <c r="D38" s="8">
        <v>2021</v>
      </c>
      <c r="E38" s="44">
        <v>3456723000</v>
      </c>
      <c r="F38" s="10">
        <v>3778134000</v>
      </c>
      <c r="G38" s="11">
        <f t="shared" si="0"/>
        <v>0.91492863937594593</v>
      </c>
    </row>
    <row r="39" spans="1:7" ht="12.5" x14ac:dyDescent="0.25">
      <c r="A39" s="37"/>
      <c r="B39" s="37"/>
      <c r="C39" s="37"/>
      <c r="D39" s="8">
        <v>2022</v>
      </c>
      <c r="E39" s="44">
        <v>4718878000</v>
      </c>
      <c r="F39" s="10">
        <v>4117211000</v>
      </c>
      <c r="G39" s="11">
        <f t="shared" si="0"/>
        <v>1.1461346042260161</v>
      </c>
    </row>
    <row r="40" spans="1:7" ht="12.5" x14ac:dyDescent="0.25">
      <c r="A40" s="37"/>
      <c r="B40" s="37"/>
      <c r="C40" s="37"/>
      <c r="D40" s="8">
        <v>2023</v>
      </c>
      <c r="E40" s="44">
        <v>5185414000</v>
      </c>
      <c r="F40" s="10">
        <v>4416068000</v>
      </c>
      <c r="G40" s="11">
        <f t="shared" si="0"/>
        <v>1.1742151615418965</v>
      </c>
    </row>
    <row r="41" spans="1:7" ht="12.5" x14ac:dyDescent="0.25">
      <c r="A41" s="37"/>
      <c r="B41" s="37"/>
      <c r="C41" s="37"/>
      <c r="D41" s="8">
        <v>2024</v>
      </c>
      <c r="E41" s="44">
        <v>5724826000</v>
      </c>
      <c r="F41" s="10">
        <f>4903474*1000</f>
        <v>4903474000</v>
      </c>
      <c r="G41" s="11">
        <f t="shared" si="0"/>
        <v>1.1675041001542987</v>
      </c>
    </row>
    <row r="42" spans="1:7" ht="12.5" x14ac:dyDescent="0.25">
      <c r="A42" s="39">
        <v>12</v>
      </c>
      <c r="B42" s="39" t="s">
        <v>25</v>
      </c>
      <c r="C42" s="39" t="s">
        <v>26</v>
      </c>
      <c r="D42" s="8">
        <v>2021</v>
      </c>
      <c r="E42" s="44">
        <v>8769853980.2999992</v>
      </c>
      <c r="F42" s="10">
        <v>6406309809.0799999</v>
      </c>
      <c r="G42" s="11">
        <f t="shared" si="0"/>
        <v>1.3689400359423805</v>
      </c>
    </row>
    <row r="43" spans="1:7" ht="12.5" x14ac:dyDescent="0.25">
      <c r="A43" s="37"/>
      <c r="B43" s="37"/>
      <c r="C43" s="37"/>
      <c r="D43" s="8">
        <v>2022</v>
      </c>
      <c r="E43" s="44">
        <v>10687706243.18</v>
      </c>
      <c r="F43" s="10">
        <v>8100305405.0699997</v>
      </c>
      <c r="G43" s="11">
        <f t="shared" si="0"/>
        <v>1.319420158712848</v>
      </c>
    </row>
    <row r="44" spans="1:7" ht="12.5" x14ac:dyDescent="0.25">
      <c r="A44" s="37"/>
      <c r="B44" s="37"/>
      <c r="C44" s="37"/>
      <c r="D44" s="8">
        <v>2023</v>
      </c>
      <c r="E44" s="44">
        <v>12080780835.26</v>
      </c>
      <c r="F44" s="10">
        <v>9019978942.0699997</v>
      </c>
      <c r="G44" s="11">
        <f t="shared" si="0"/>
        <v>1.3393358136252562</v>
      </c>
    </row>
    <row r="45" spans="1:7" ht="12.5" x14ac:dyDescent="0.25">
      <c r="A45" s="37"/>
      <c r="B45" s="37"/>
      <c r="C45" s="37"/>
      <c r="D45" s="8">
        <v>2024</v>
      </c>
      <c r="E45" s="44">
        <v>14967921815.049999</v>
      </c>
      <c r="F45" s="10">
        <f>657140618*I13/1000</f>
        <v>10620706668.115999</v>
      </c>
      <c r="G45" s="11">
        <f t="shared" si="0"/>
        <v>1.4093150562179257</v>
      </c>
    </row>
    <row r="46" spans="1:7" ht="12.5" x14ac:dyDescent="0.25">
      <c r="A46" s="39">
        <v>13</v>
      </c>
      <c r="B46" s="39" t="s">
        <v>27</v>
      </c>
      <c r="C46" s="39" t="s">
        <v>28</v>
      </c>
      <c r="D46" s="8">
        <v>2021</v>
      </c>
      <c r="E46" s="44">
        <v>7315757594.4899998</v>
      </c>
      <c r="F46" s="10">
        <v>4513627769.5699997</v>
      </c>
      <c r="G46" s="11">
        <f t="shared" si="0"/>
        <v>1.6208154433583146</v>
      </c>
    </row>
    <row r="47" spans="1:7" ht="12.5" x14ac:dyDescent="0.25">
      <c r="A47" s="37"/>
      <c r="B47" s="37"/>
      <c r="C47" s="37"/>
      <c r="D47" s="8">
        <v>2022</v>
      </c>
      <c r="E47" s="44">
        <v>8979918097.6200008</v>
      </c>
      <c r="F47" s="10">
        <v>8781746416.1100006</v>
      </c>
      <c r="G47" s="11">
        <f t="shared" si="0"/>
        <v>1.0225663179190025</v>
      </c>
    </row>
    <row r="48" spans="1:7" ht="12.5" x14ac:dyDescent="0.25">
      <c r="A48" s="37"/>
      <c r="B48" s="37"/>
      <c r="C48" s="37"/>
      <c r="D48" s="8">
        <v>2023</v>
      </c>
      <c r="E48" s="44">
        <v>10003907315.73</v>
      </c>
      <c r="F48" s="10">
        <v>10222535933.190001</v>
      </c>
      <c r="G48" s="11">
        <f t="shared" si="0"/>
        <v>0.97861307420302934</v>
      </c>
    </row>
    <row r="49" spans="1:7" ht="12.5" x14ac:dyDescent="0.25">
      <c r="A49" s="37"/>
      <c r="B49" s="37"/>
      <c r="C49" s="37"/>
      <c r="D49" s="8">
        <v>2024</v>
      </c>
      <c r="E49" s="44">
        <v>9348811895.6800003</v>
      </c>
      <c r="F49" s="10">
        <f>661127889 *I13/1000</f>
        <v>10685148942.018</v>
      </c>
      <c r="G49" s="11">
        <f t="shared" si="0"/>
        <v>0.87493510351708603</v>
      </c>
    </row>
    <row r="50" spans="1:7" ht="12.5" x14ac:dyDescent="0.25">
      <c r="A50" s="39">
        <v>15</v>
      </c>
      <c r="B50" s="39" t="s">
        <v>29</v>
      </c>
      <c r="C50" s="39" t="s">
        <v>30</v>
      </c>
      <c r="D50" s="8">
        <v>2021</v>
      </c>
      <c r="E50" s="44">
        <v>2283793645.77</v>
      </c>
      <c r="F50" s="10">
        <v>906513337.01999998</v>
      </c>
      <c r="G50" s="11">
        <f t="shared" si="0"/>
        <v>2.5193161010488407</v>
      </c>
    </row>
    <row r="51" spans="1:7" ht="12.5" x14ac:dyDescent="0.25">
      <c r="A51" s="37"/>
      <c r="B51" s="37"/>
      <c r="C51" s="37"/>
      <c r="D51" s="8">
        <v>2022</v>
      </c>
      <c r="E51" s="44">
        <v>2361799137.7600002</v>
      </c>
      <c r="F51" s="10">
        <v>1255078658.9100001</v>
      </c>
      <c r="G51" s="11">
        <f t="shared" si="0"/>
        <v>1.8817937194559227</v>
      </c>
    </row>
    <row r="52" spans="1:7" ht="12.5" x14ac:dyDescent="0.25">
      <c r="A52" s="37"/>
      <c r="B52" s="37"/>
      <c r="C52" s="37"/>
      <c r="D52" s="8">
        <v>2023</v>
      </c>
      <c r="E52" s="44">
        <v>2528638998.7199998</v>
      </c>
      <c r="F52" s="10">
        <v>1661744349.3399999</v>
      </c>
      <c r="G52" s="11">
        <f t="shared" si="0"/>
        <v>1.5216775069668851</v>
      </c>
    </row>
    <row r="53" spans="1:7" ht="12.5" x14ac:dyDescent="0.25">
      <c r="A53" s="37"/>
      <c r="B53" s="37"/>
      <c r="C53" s="37"/>
      <c r="D53" s="8">
        <v>2024</v>
      </c>
      <c r="E53" s="44">
        <v>3022791838.0900002</v>
      </c>
      <c r="F53" s="10">
        <f>109611178*I13/1000</f>
        <v>1771535858.836</v>
      </c>
      <c r="G53" s="11">
        <f t="shared" si="0"/>
        <v>1.7063114037534339</v>
      </c>
    </row>
    <row r="54" spans="1:7" ht="12.5" x14ac:dyDescent="0.25">
      <c r="A54" s="39">
        <v>16</v>
      </c>
      <c r="B54" s="39" t="s">
        <v>31</v>
      </c>
      <c r="C54" s="39" t="s">
        <v>32</v>
      </c>
      <c r="D54" s="8">
        <v>2021</v>
      </c>
      <c r="E54" s="44">
        <v>3195554621.5700002</v>
      </c>
      <c r="F54" s="10">
        <v>9284420974.5599995</v>
      </c>
      <c r="G54" s="11">
        <f t="shared" si="0"/>
        <v>0.34418458946724373</v>
      </c>
    </row>
    <row r="55" spans="1:7" ht="12.5" x14ac:dyDescent="0.25">
      <c r="A55" s="37"/>
      <c r="B55" s="37"/>
      <c r="C55" s="37"/>
      <c r="D55" s="8">
        <v>2022</v>
      </c>
      <c r="E55" s="44">
        <v>4507456144.5799999</v>
      </c>
      <c r="F55" s="10">
        <v>15609438776.16</v>
      </c>
      <c r="G55" s="11">
        <f t="shared" si="0"/>
        <v>0.28876477938874728</v>
      </c>
    </row>
    <row r="56" spans="1:7" ht="12.5" x14ac:dyDescent="0.25">
      <c r="A56" s="37"/>
      <c r="B56" s="37"/>
      <c r="C56" s="37"/>
      <c r="D56" s="8">
        <v>2023</v>
      </c>
      <c r="E56" s="44">
        <v>7066490014.6700001</v>
      </c>
      <c r="F56" s="10">
        <v>18109490457.200001</v>
      </c>
      <c r="G56" s="11">
        <f t="shared" si="0"/>
        <v>0.39020921275344295</v>
      </c>
    </row>
    <row r="57" spans="1:7" ht="12.5" x14ac:dyDescent="0.25">
      <c r="A57" s="37"/>
      <c r="B57" s="37"/>
      <c r="C57" s="37"/>
      <c r="D57" s="8">
        <v>2024</v>
      </c>
      <c r="E57" s="44">
        <v>12798438420.34</v>
      </c>
      <c r="F57" s="10">
        <f>1782654522 *I13/1000</f>
        <v>28811262384.563999</v>
      </c>
      <c r="G57" s="11">
        <f t="shared" si="0"/>
        <v>0.44421650983252042</v>
      </c>
    </row>
    <row r="58" spans="1:7" ht="12.5" x14ac:dyDescent="0.25">
      <c r="A58" s="39">
        <v>17</v>
      </c>
      <c r="B58" s="39" t="s">
        <v>33</v>
      </c>
      <c r="C58" s="39" t="s">
        <v>34</v>
      </c>
      <c r="D58" s="8">
        <v>2021</v>
      </c>
      <c r="E58" s="44">
        <v>40063976468.279999</v>
      </c>
      <c r="F58" s="10">
        <v>12609710285.889999</v>
      </c>
      <c r="G58" s="11">
        <f t="shared" si="0"/>
        <v>3.1772321139773325</v>
      </c>
    </row>
    <row r="59" spans="1:7" ht="12.5" x14ac:dyDescent="0.25">
      <c r="A59" s="37"/>
      <c r="B59" s="37"/>
      <c r="C59" s="37"/>
      <c r="D59" s="8">
        <v>2022</v>
      </c>
      <c r="E59" s="44">
        <v>35452924480.75</v>
      </c>
      <c r="F59" s="10">
        <v>21082276611.950001</v>
      </c>
      <c r="G59" s="11">
        <f t="shared" si="0"/>
        <v>1.6816459215156265</v>
      </c>
    </row>
    <row r="60" spans="1:7" ht="12.5" x14ac:dyDescent="0.25">
      <c r="A60" s="37"/>
      <c r="B60" s="37"/>
      <c r="C60" s="37"/>
      <c r="D60" s="8">
        <v>2023</v>
      </c>
      <c r="E60" s="44">
        <v>26761635515.040001</v>
      </c>
      <c r="F60" s="10">
        <v>21229950929.200001</v>
      </c>
      <c r="G60" s="11">
        <f t="shared" si="0"/>
        <v>1.2605604037563571</v>
      </c>
    </row>
    <row r="61" spans="1:7" ht="12.5" x14ac:dyDescent="0.25">
      <c r="A61" s="37"/>
      <c r="B61" s="37"/>
      <c r="C61" s="37"/>
      <c r="D61" s="8">
        <v>2024</v>
      </c>
      <c r="E61" s="44">
        <f>1607576874*I13/1000</f>
        <v>25981657437.588001</v>
      </c>
      <c r="F61" s="10">
        <f>1355186935*I13/1000</f>
        <v>21902531243.470001</v>
      </c>
      <c r="G61" s="11">
        <f t="shared" si="0"/>
        <v>1.1862399440856475</v>
      </c>
    </row>
    <row r="62" spans="1:7" ht="12.5" x14ac:dyDescent="0.25">
      <c r="A62" s="39">
        <v>18</v>
      </c>
      <c r="B62" s="39" t="s">
        <v>35</v>
      </c>
      <c r="C62" s="39" t="s">
        <v>36</v>
      </c>
      <c r="D62" s="8">
        <v>2021</v>
      </c>
      <c r="E62" s="44">
        <v>156191912.83000001</v>
      </c>
      <c r="F62" s="10">
        <v>2457813190.1300001</v>
      </c>
      <c r="G62" s="11">
        <f t="shared" si="0"/>
        <v>6.3549139315074887E-2</v>
      </c>
    </row>
    <row r="63" spans="1:7" ht="12.5" x14ac:dyDescent="0.25">
      <c r="A63" s="37"/>
      <c r="B63" s="37"/>
      <c r="C63" s="37"/>
      <c r="D63" s="8">
        <v>2022</v>
      </c>
      <c r="E63" s="44">
        <v>151893753.78</v>
      </c>
      <c r="F63" s="10">
        <v>3296026464.4099998</v>
      </c>
      <c r="G63" s="11">
        <f t="shared" si="0"/>
        <v>4.6083899938342728E-2</v>
      </c>
    </row>
    <row r="64" spans="1:7" ht="12.5" x14ac:dyDescent="0.25">
      <c r="A64" s="37"/>
      <c r="B64" s="37"/>
      <c r="C64" s="37"/>
      <c r="D64" s="8">
        <v>2023</v>
      </c>
      <c r="E64" s="44">
        <v>232648852.81999999</v>
      </c>
      <c r="F64" s="10">
        <v>3262095465.3099999</v>
      </c>
      <c r="G64" s="11">
        <f t="shared" si="0"/>
        <v>7.1318836402567129E-2</v>
      </c>
    </row>
    <row r="65" spans="1:7" ht="12.5" x14ac:dyDescent="0.25">
      <c r="A65" s="37"/>
      <c r="B65" s="37"/>
      <c r="C65" s="37"/>
      <c r="D65" s="8">
        <v>2024</v>
      </c>
      <c r="E65" s="44">
        <v>594762828.30999994</v>
      </c>
      <c r="F65" s="10">
        <f>214182820*I13/1000</f>
        <v>3461622736.8400002</v>
      </c>
      <c r="G65" s="11">
        <f t="shared" si="0"/>
        <v>0.17181618955188024</v>
      </c>
    </row>
    <row r="66" spans="1:7" ht="12.5" x14ac:dyDescent="0.25">
      <c r="A66" s="40">
        <v>19</v>
      </c>
      <c r="B66" s="39" t="s">
        <v>37</v>
      </c>
      <c r="C66" s="39" t="s">
        <v>38</v>
      </c>
      <c r="D66" s="8">
        <v>2021</v>
      </c>
      <c r="E66" s="44">
        <v>6631426920</v>
      </c>
      <c r="F66" s="10">
        <v>17130837171</v>
      </c>
      <c r="G66" s="11">
        <f t="shared" si="0"/>
        <v>0.38710466124948262</v>
      </c>
    </row>
    <row r="67" spans="1:7" ht="12.5" x14ac:dyDescent="0.25">
      <c r="A67" s="37"/>
      <c r="B67" s="37"/>
      <c r="C67" s="37"/>
      <c r="D67" s="8">
        <v>2022</v>
      </c>
      <c r="E67" s="44">
        <v>10851826407</v>
      </c>
      <c r="F67" s="10">
        <v>30690854680</v>
      </c>
      <c r="G67" s="11">
        <f t="shared" si="0"/>
        <v>0.35358501808265708</v>
      </c>
    </row>
    <row r="68" spans="1:7" ht="12.5" x14ac:dyDescent="0.25">
      <c r="A68" s="37"/>
      <c r="B68" s="37"/>
      <c r="C68" s="37"/>
      <c r="D68" s="8">
        <v>2023</v>
      </c>
      <c r="E68" s="44">
        <v>6158987512</v>
      </c>
      <c r="F68" s="10">
        <v>27580142640</v>
      </c>
      <c r="G68" s="11">
        <f t="shared" si="0"/>
        <v>0.22331238791591687</v>
      </c>
    </row>
    <row r="69" spans="1:7" ht="12.5" x14ac:dyDescent="0.25">
      <c r="A69" s="37"/>
      <c r="B69" s="37"/>
      <c r="C69" s="37"/>
      <c r="D69" s="8">
        <v>2024</v>
      </c>
      <c r="E69" s="44">
        <v>7640326908</v>
      </c>
      <c r="F69" s="10">
        <f>1933810 *I13</f>
        <v>31254237220</v>
      </c>
      <c r="G69" s="11">
        <f t="shared" si="0"/>
        <v>0.24445731483444599</v>
      </c>
    </row>
    <row r="70" spans="1:7" ht="12.5" x14ac:dyDescent="0.25">
      <c r="A70" s="40">
        <v>20</v>
      </c>
      <c r="B70" s="39" t="s">
        <v>39</v>
      </c>
      <c r="C70" s="39" t="s">
        <v>40</v>
      </c>
      <c r="D70" s="8">
        <v>2021</v>
      </c>
      <c r="E70" s="44">
        <v>474610498.12</v>
      </c>
      <c r="F70" s="10">
        <v>1411498840.46</v>
      </c>
      <c r="G70" s="11">
        <f t="shared" si="0"/>
        <v>0.3362457584204086</v>
      </c>
    </row>
    <row r="71" spans="1:7" ht="12.5" x14ac:dyDescent="0.25">
      <c r="A71" s="37"/>
      <c r="B71" s="37"/>
      <c r="C71" s="37"/>
      <c r="D71" s="8">
        <v>2022</v>
      </c>
      <c r="E71" s="44">
        <v>743219684.13</v>
      </c>
      <c r="F71" s="10">
        <v>1933955674.26</v>
      </c>
      <c r="G71" s="11">
        <f t="shared" si="0"/>
        <v>0.38430026810949647</v>
      </c>
    </row>
    <row r="72" spans="1:7" ht="12.5" x14ac:dyDescent="0.25">
      <c r="A72" s="37"/>
      <c r="B72" s="37"/>
      <c r="C72" s="37"/>
      <c r="D72" s="8">
        <v>2023</v>
      </c>
      <c r="E72" s="44">
        <v>943396040.64999998</v>
      </c>
      <c r="F72" s="10">
        <v>2148075568.3099999</v>
      </c>
      <c r="G72" s="11">
        <f t="shared" si="0"/>
        <v>0.43918196108539026</v>
      </c>
    </row>
    <row r="73" spans="1:7" ht="12.5" x14ac:dyDescent="0.25">
      <c r="A73" s="37"/>
      <c r="B73" s="37"/>
      <c r="C73" s="37"/>
      <c r="D73" s="8">
        <v>2024</v>
      </c>
      <c r="E73" s="44">
        <v>777582604.51999998</v>
      </c>
      <c r="F73" s="10">
        <f>160855239*I13/1000</f>
        <v>2599742372.7179999</v>
      </c>
      <c r="G73" s="11">
        <f t="shared" si="0"/>
        <v>0.29909986954093709</v>
      </c>
    </row>
    <row r="74" spans="1:7" ht="12.5" x14ac:dyDescent="0.25">
      <c r="A74" s="39">
        <v>22</v>
      </c>
      <c r="B74" s="39" t="s">
        <v>41</v>
      </c>
      <c r="C74" s="39" t="s">
        <v>42</v>
      </c>
      <c r="D74" s="8">
        <v>2021</v>
      </c>
      <c r="E74" s="44">
        <v>1447335919.1099999</v>
      </c>
      <c r="F74" s="10">
        <v>502197469.26999998</v>
      </c>
      <c r="G74" s="11">
        <f t="shared" si="0"/>
        <v>2.8820056007328434</v>
      </c>
    </row>
    <row r="75" spans="1:7" ht="12.5" x14ac:dyDescent="0.25">
      <c r="A75" s="37"/>
      <c r="B75" s="37"/>
      <c r="C75" s="37"/>
      <c r="D75" s="8">
        <v>2022</v>
      </c>
      <c r="E75" s="44">
        <v>1645609165.73</v>
      </c>
      <c r="F75" s="10">
        <v>458579871.12</v>
      </c>
      <c r="G75" s="11">
        <f t="shared" si="0"/>
        <v>3.5884897470769737</v>
      </c>
    </row>
    <row r="76" spans="1:7" ht="12.5" x14ac:dyDescent="0.25">
      <c r="A76" s="37"/>
      <c r="B76" s="37"/>
      <c r="C76" s="37"/>
      <c r="D76" s="8">
        <v>2023</v>
      </c>
      <c r="E76" s="44">
        <v>1629502340.3199999</v>
      </c>
      <c r="F76" s="10">
        <v>367215301.81999999</v>
      </c>
      <c r="G76" s="11">
        <f t="shared" si="0"/>
        <v>4.4374576229362637</v>
      </c>
    </row>
    <row r="77" spans="1:7" ht="12.5" x14ac:dyDescent="0.25">
      <c r="A77" s="37"/>
      <c r="B77" s="37"/>
      <c r="C77" s="37"/>
      <c r="D77" s="8">
        <v>2024</v>
      </c>
      <c r="E77" s="44">
        <f>85268402*I13/1000</f>
        <v>1378107913.1240001</v>
      </c>
      <c r="F77" s="10">
        <f>44710233*I13/1000</f>
        <v>722606785.74600005</v>
      </c>
      <c r="G77" s="11">
        <f t="shared" si="0"/>
        <v>1.9071339216684466</v>
      </c>
    </row>
    <row r="78" spans="1:7" ht="12.5" x14ac:dyDescent="0.25">
      <c r="A78" s="39">
        <v>23</v>
      </c>
      <c r="B78" s="39" t="s">
        <v>43</v>
      </c>
      <c r="C78" s="39" t="s">
        <v>44</v>
      </c>
      <c r="D78" s="8">
        <v>2021</v>
      </c>
      <c r="E78" s="44">
        <v>823846085.27999997</v>
      </c>
      <c r="F78" s="10">
        <v>2853566858.8099999</v>
      </c>
      <c r="G78" s="11">
        <f t="shared" si="0"/>
        <v>0.28870747595644625</v>
      </c>
    </row>
    <row r="79" spans="1:7" ht="12.5" x14ac:dyDescent="0.25">
      <c r="A79" s="37"/>
      <c r="B79" s="37"/>
      <c r="C79" s="37"/>
      <c r="D79" s="8">
        <v>2022</v>
      </c>
      <c r="E79" s="44">
        <v>885372315.03999996</v>
      </c>
      <c r="F79" s="10">
        <v>3936930670.5599999</v>
      </c>
      <c r="G79" s="11">
        <f t="shared" si="0"/>
        <v>0.22488897802055074</v>
      </c>
    </row>
    <row r="80" spans="1:7" ht="12.5" x14ac:dyDescent="0.25">
      <c r="A80" s="37"/>
      <c r="B80" s="37"/>
      <c r="C80" s="37"/>
      <c r="D80" s="8">
        <v>2023</v>
      </c>
      <c r="E80" s="44">
        <v>874285341.85000002</v>
      </c>
      <c r="F80" s="10">
        <v>2663696678.5500002</v>
      </c>
      <c r="G80" s="11">
        <f t="shared" si="0"/>
        <v>0.32822255960687036</v>
      </c>
    </row>
    <row r="81" spans="1:8" ht="12.5" x14ac:dyDescent="0.25">
      <c r="A81" s="37"/>
      <c r="B81" s="37"/>
      <c r="C81" s="37"/>
      <c r="D81" s="8">
        <v>2024</v>
      </c>
      <c r="E81" s="44">
        <v>823148842.25</v>
      </c>
      <c r="F81" s="10">
        <f>186254960*I13/1000</f>
        <v>3010252663.52</v>
      </c>
      <c r="G81" s="11">
        <f t="shared" si="0"/>
        <v>0.27344842252791551</v>
      </c>
    </row>
    <row r="82" spans="1:8" ht="12.5" x14ac:dyDescent="0.25">
      <c r="A82" s="39">
        <v>24</v>
      </c>
      <c r="B82" s="39" t="s">
        <v>45</v>
      </c>
      <c r="C82" s="39" t="s">
        <v>46</v>
      </c>
      <c r="D82" s="8">
        <v>2021</v>
      </c>
      <c r="E82" s="44">
        <v>121744534.90000001</v>
      </c>
      <c r="F82" s="10">
        <v>2412987568.9699998</v>
      </c>
      <c r="G82" s="11">
        <f t="shared" si="0"/>
        <v>5.0453859135282449E-2</v>
      </c>
    </row>
    <row r="83" spans="1:8" ht="12.5" x14ac:dyDescent="0.25">
      <c r="A83" s="37"/>
      <c r="B83" s="37"/>
      <c r="C83" s="37"/>
      <c r="D83" s="8">
        <v>2022</v>
      </c>
      <c r="E83" s="44">
        <v>391469757.63</v>
      </c>
      <c r="F83" s="10">
        <v>2927674842.8000002</v>
      </c>
      <c r="G83" s="11">
        <f t="shared" si="0"/>
        <v>0.13371353673128608</v>
      </c>
    </row>
    <row r="84" spans="1:8" ht="12.5" x14ac:dyDescent="0.25">
      <c r="A84" s="37"/>
      <c r="B84" s="37"/>
      <c r="C84" s="37"/>
      <c r="D84" s="8">
        <v>2023</v>
      </c>
      <c r="E84" s="44">
        <v>558881258.20000005</v>
      </c>
      <c r="F84" s="10">
        <v>3249920740.98</v>
      </c>
      <c r="G84" s="11">
        <f t="shared" si="0"/>
        <v>0.17196765790401145</v>
      </c>
    </row>
    <row r="85" spans="1:8" ht="12.5" x14ac:dyDescent="0.25">
      <c r="A85" s="37"/>
      <c r="B85" s="37"/>
      <c r="C85" s="37"/>
      <c r="D85" s="8">
        <v>2024</v>
      </c>
      <c r="E85" s="44">
        <v>446845415.74000001</v>
      </c>
      <c r="F85" s="10">
        <f>3547213208966/1000</f>
        <v>3547213208.9660001</v>
      </c>
      <c r="G85" s="11">
        <f t="shared" si="0"/>
        <v>0.1259708366586326</v>
      </c>
    </row>
    <row r="86" spans="1:8" ht="12.5" x14ac:dyDescent="0.25">
      <c r="A86" s="39">
        <v>25</v>
      </c>
      <c r="B86" s="39" t="s">
        <v>47</v>
      </c>
      <c r="C86" s="39" t="s">
        <v>48</v>
      </c>
      <c r="D86" s="8">
        <v>2021</v>
      </c>
      <c r="E86" s="44">
        <v>6485940817.3800001</v>
      </c>
      <c r="F86" s="10">
        <v>17541401962.009998</v>
      </c>
      <c r="G86" s="11">
        <f t="shared" si="0"/>
        <v>0.36975042424926008</v>
      </c>
      <c r="H86" s="45"/>
    </row>
    <row r="87" spans="1:8" ht="12.5" x14ac:dyDescent="0.25">
      <c r="A87" s="37"/>
      <c r="B87" s="37"/>
      <c r="C87" s="37"/>
      <c r="D87" s="8">
        <v>2022</v>
      </c>
      <c r="E87" s="44">
        <v>81555584047.229996</v>
      </c>
      <c r="F87" s="10">
        <v>27490226501.580002</v>
      </c>
      <c r="G87" s="11">
        <f t="shared" si="0"/>
        <v>2.96671197098149</v>
      </c>
    </row>
    <row r="88" spans="1:8" ht="12.5" x14ac:dyDescent="0.25">
      <c r="A88" s="37"/>
      <c r="B88" s="37"/>
      <c r="C88" s="37"/>
      <c r="D88" s="8">
        <v>2023</v>
      </c>
      <c r="E88" s="44">
        <v>83874143790.229996</v>
      </c>
      <c r="F88" s="10">
        <v>31257419812.669998</v>
      </c>
      <c r="G88" s="11">
        <f t="shared" si="0"/>
        <v>2.6833354861949337</v>
      </c>
    </row>
    <row r="89" spans="1:8" ht="12.5" x14ac:dyDescent="0.25">
      <c r="A89" s="37"/>
      <c r="B89" s="37"/>
      <c r="C89" s="37"/>
      <c r="D89" s="8">
        <v>2024</v>
      </c>
      <c r="E89" s="44">
        <v>28283930539.52</v>
      </c>
      <c r="F89" s="10">
        <f>2351031569*I13/1000</f>
        <v>37997372218.178001</v>
      </c>
      <c r="G89" s="11">
        <f t="shared" si="0"/>
        <v>0.74436543603899341</v>
      </c>
    </row>
    <row r="90" spans="1:8" ht="12.5" x14ac:dyDescent="0.25">
      <c r="A90" s="39">
        <v>26</v>
      </c>
      <c r="B90" s="39" t="s">
        <v>49</v>
      </c>
      <c r="C90" s="39" t="s">
        <v>50</v>
      </c>
      <c r="D90" s="8">
        <v>2021</v>
      </c>
      <c r="E90" s="44">
        <v>333309770.76999998</v>
      </c>
      <c r="F90" s="10">
        <v>2006372109.1800001</v>
      </c>
      <c r="G90" s="11">
        <f t="shared" si="0"/>
        <v>0.16612560015411246</v>
      </c>
    </row>
    <row r="91" spans="1:8" ht="12.5" x14ac:dyDescent="0.25">
      <c r="A91" s="37"/>
      <c r="B91" s="37"/>
      <c r="C91" s="37"/>
      <c r="D91" s="8">
        <v>2022</v>
      </c>
      <c r="E91" s="44">
        <v>327927324.82999998</v>
      </c>
      <c r="F91" s="10">
        <v>2338292099.96</v>
      </c>
      <c r="G91" s="11">
        <f t="shared" si="0"/>
        <v>0.14024224126472892</v>
      </c>
    </row>
    <row r="92" spans="1:8" ht="12.5" x14ac:dyDescent="0.25">
      <c r="A92" s="37"/>
      <c r="B92" s="37"/>
      <c r="C92" s="37"/>
      <c r="D92" s="8">
        <v>2023</v>
      </c>
      <c r="E92" s="44">
        <v>1071522748.54</v>
      </c>
      <c r="F92" s="10">
        <v>2577636072.3400002</v>
      </c>
      <c r="G92" s="11">
        <f t="shared" si="0"/>
        <v>0.41569978013508418</v>
      </c>
    </row>
    <row r="93" spans="1:8" ht="12.5" x14ac:dyDescent="0.25">
      <c r="A93" s="37"/>
      <c r="B93" s="37"/>
      <c r="C93" s="37"/>
      <c r="D93" s="8">
        <v>2024</v>
      </c>
      <c r="E93" s="44">
        <v>777619276.10000002</v>
      </c>
      <c r="F93" s="10">
        <f>176000224*I13/1000</f>
        <v>2844515620.2880001</v>
      </c>
      <c r="G93" s="11">
        <f t="shared" si="0"/>
        <v>0.27337493615917213</v>
      </c>
    </row>
    <row r="94" spans="1:8" ht="12.5" x14ac:dyDescent="0.25">
      <c r="A94" s="39">
        <v>27</v>
      </c>
      <c r="B94" s="39" t="s">
        <v>51</v>
      </c>
      <c r="C94" s="39" t="s">
        <v>52</v>
      </c>
      <c r="D94" s="8">
        <v>2021</v>
      </c>
      <c r="E94" s="44">
        <v>60301141364.540001</v>
      </c>
      <c r="F94" s="10">
        <v>46872588518.099998</v>
      </c>
      <c r="G94" s="11">
        <f t="shared" si="0"/>
        <v>1.286490532547707</v>
      </c>
    </row>
    <row r="95" spans="1:8" ht="12.5" x14ac:dyDescent="0.25">
      <c r="A95" s="37"/>
      <c r="B95" s="37"/>
      <c r="C95" s="37"/>
      <c r="D95" s="8">
        <v>2022</v>
      </c>
      <c r="E95" s="48">
        <v>59039845811.93</v>
      </c>
      <c r="F95" s="14">
        <v>54142493906.379997</v>
      </c>
      <c r="G95" s="11">
        <f t="shared" si="0"/>
        <v>1.0904530167010447</v>
      </c>
    </row>
    <row r="96" spans="1:8" ht="12.5" x14ac:dyDescent="0.25">
      <c r="A96" s="37"/>
      <c r="B96" s="37"/>
      <c r="C96" s="37"/>
      <c r="D96" s="8">
        <v>2023</v>
      </c>
      <c r="E96" s="44">
        <v>47155001778.269997</v>
      </c>
      <c r="F96" s="10">
        <v>54578858444.419998</v>
      </c>
      <c r="G96" s="11">
        <f t="shared" si="0"/>
        <v>0.86397926087607646</v>
      </c>
    </row>
    <row r="97" spans="1:7" ht="12.5" x14ac:dyDescent="0.25">
      <c r="A97" s="37"/>
      <c r="B97" s="37"/>
      <c r="C97" s="37"/>
      <c r="D97" s="8">
        <v>2024</v>
      </c>
      <c r="E97" s="44">
        <v>44355355572.25</v>
      </c>
      <c r="F97" s="10">
        <f>3671527284*I13/1000</f>
        <v>59339223964.008003</v>
      </c>
      <c r="G97" s="11">
        <f t="shared" si="0"/>
        <v>0.74748796174270138</v>
      </c>
    </row>
    <row r="98" spans="1:7" ht="12.5" x14ac:dyDescent="0.25">
      <c r="A98" s="39">
        <v>30</v>
      </c>
      <c r="B98" s="39" t="s">
        <v>53</v>
      </c>
      <c r="C98" s="39" t="s">
        <v>54</v>
      </c>
      <c r="D98" s="8">
        <v>2021</v>
      </c>
      <c r="E98" s="44">
        <v>1718970677.02</v>
      </c>
      <c r="F98" s="10">
        <v>1785298125.8599999</v>
      </c>
      <c r="G98" s="11">
        <f t="shared" ref="G98:G177" si="1">E98/F98</f>
        <v>0.9628479703869911</v>
      </c>
    </row>
    <row r="99" spans="1:7" ht="12.5" x14ac:dyDescent="0.25">
      <c r="A99" s="37"/>
      <c r="B99" s="37"/>
      <c r="C99" s="37"/>
      <c r="D99" s="8">
        <v>2022</v>
      </c>
      <c r="E99" s="44">
        <v>2004899322.3299999</v>
      </c>
      <c r="F99" s="10">
        <v>2093098146.99</v>
      </c>
      <c r="G99" s="11">
        <f t="shared" si="1"/>
        <v>0.95786206930294437</v>
      </c>
    </row>
    <row r="100" spans="1:7" ht="12.5" x14ac:dyDescent="0.25">
      <c r="A100" s="37"/>
      <c r="B100" s="37"/>
      <c r="C100" s="37"/>
      <c r="D100" s="8">
        <v>2023</v>
      </c>
      <c r="E100" s="44">
        <v>2684015660.27</v>
      </c>
      <c r="F100" s="10">
        <v>2382423880.98</v>
      </c>
      <c r="G100" s="11">
        <f t="shared" si="1"/>
        <v>1.1265903106906154</v>
      </c>
    </row>
    <row r="101" spans="1:7" ht="12.5" x14ac:dyDescent="0.25">
      <c r="A101" s="37"/>
      <c r="B101" s="37"/>
      <c r="C101" s="37"/>
      <c r="D101" s="8">
        <v>2024</v>
      </c>
      <c r="E101" s="44">
        <v>2577646316.6399999</v>
      </c>
      <c r="F101" s="10">
        <f>171862581*I13/1000</f>
        <v>2777643034.1220002</v>
      </c>
      <c r="G101" s="11">
        <f t="shared" si="1"/>
        <v>0.92799768903882263</v>
      </c>
    </row>
    <row r="102" spans="1:7" ht="12.5" x14ac:dyDescent="0.25">
      <c r="A102" s="39">
        <v>31</v>
      </c>
      <c r="B102" s="39" t="s">
        <v>55</v>
      </c>
      <c r="C102" s="39" t="s">
        <v>56</v>
      </c>
      <c r="D102" s="8">
        <v>2021</v>
      </c>
      <c r="E102" s="44">
        <v>813265050.47000003</v>
      </c>
      <c r="F102" s="10">
        <v>484312312.63</v>
      </c>
      <c r="G102" s="11">
        <f t="shared" si="1"/>
        <v>1.6792161364918881</v>
      </c>
    </row>
    <row r="103" spans="1:7" ht="12.5" x14ac:dyDescent="0.25">
      <c r="A103" s="37"/>
      <c r="B103" s="37"/>
      <c r="C103" s="37"/>
      <c r="D103" s="8">
        <v>2022</v>
      </c>
      <c r="E103" s="44">
        <v>744435466.15999997</v>
      </c>
      <c r="F103" s="10">
        <v>523113833.97000003</v>
      </c>
      <c r="G103" s="11">
        <f t="shared" si="1"/>
        <v>1.4230850300982338</v>
      </c>
    </row>
    <row r="104" spans="1:7" ht="12.5" x14ac:dyDescent="0.25">
      <c r="A104" s="37"/>
      <c r="B104" s="37"/>
      <c r="C104" s="37"/>
      <c r="D104" s="8">
        <v>2023</v>
      </c>
      <c r="E104" s="44">
        <v>792253377.48000002</v>
      </c>
      <c r="F104" s="10">
        <v>549475940.52999997</v>
      </c>
      <c r="G104" s="11">
        <f t="shared" si="1"/>
        <v>1.4418345172962947</v>
      </c>
    </row>
    <row r="105" spans="1:7" ht="12.5" x14ac:dyDescent="0.25">
      <c r="A105" s="37"/>
      <c r="B105" s="37"/>
      <c r="C105" s="37"/>
      <c r="D105" s="8">
        <v>2024</v>
      </c>
      <c r="E105" s="44">
        <v>845895951.15999997</v>
      </c>
      <c r="F105" s="10">
        <f>555285149249/1000</f>
        <v>555285149.24899995</v>
      </c>
      <c r="G105" s="11">
        <f t="shared" si="1"/>
        <v>1.5233541763255132</v>
      </c>
    </row>
    <row r="106" spans="1:7" ht="12.5" x14ac:dyDescent="0.25">
      <c r="A106" s="39">
        <v>32</v>
      </c>
      <c r="B106" s="39" t="s">
        <v>57</v>
      </c>
      <c r="C106" s="39" t="s">
        <v>58</v>
      </c>
      <c r="D106" s="8">
        <v>2021</v>
      </c>
      <c r="E106" s="44">
        <v>233792851.06</v>
      </c>
      <c r="F106" s="10">
        <v>817847583.72000003</v>
      </c>
      <c r="G106" s="11">
        <f t="shared" si="1"/>
        <v>0.2858635957528754</v>
      </c>
    </row>
    <row r="107" spans="1:7" ht="12.5" x14ac:dyDescent="0.25">
      <c r="A107" s="37"/>
      <c r="B107" s="37"/>
      <c r="C107" s="37"/>
      <c r="D107" s="8">
        <v>2022</v>
      </c>
      <c r="E107" s="44">
        <v>165956607.19</v>
      </c>
      <c r="F107" s="10">
        <v>1016896178.13</v>
      </c>
      <c r="G107" s="11">
        <f t="shared" si="1"/>
        <v>0.16319916502703594</v>
      </c>
    </row>
    <row r="108" spans="1:7" ht="12.5" x14ac:dyDescent="0.25">
      <c r="A108" s="37"/>
      <c r="B108" s="37"/>
      <c r="C108" s="37"/>
      <c r="D108" s="8">
        <v>2023</v>
      </c>
      <c r="E108" s="44">
        <v>208339830.99000001</v>
      </c>
      <c r="F108" s="10">
        <v>799523779.95000005</v>
      </c>
      <c r="G108" s="11">
        <f t="shared" si="1"/>
        <v>0.26057990545700715</v>
      </c>
    </row>
    <row r="109" spans="1:7" ht="12.5" x14ac:dyDescent="0.25">
      <c r="A109" s="37"/>
      <c r="B109" s="37"/>
      <c r="C109" s="37"/>
      <c r="D109" s="8">
        <v>2024</v>
      </c>
      <c r="E109" s="44">
        <v>437998529.42000002</v>
      </c>
      <c r="F109" s="10">
        <f>848378770043/1000</f>
        <v>848378770.04299998</v>
      </c>
      <c r="G109" s="11">
        <f t="shared" si="1"/>
        <v>0.5162770980204987</v>
      </c>
    </row>
    <row r="110" spans="1:7" ht="12.5" x14ac:dyDescent="0.25">
      <c r="A110" s="39">
        <v>33</v>
      </c>
      <c r="B110" s="39" t="s">
        <v>59</v>
      </c>
      <c r="C110" s="39" t="s">
        <v>60</v>
      </c>
      <c r="D110" s="8">
        <v>2021</v>
      </c>
      <c r="E110" s="44">
        <v>3735088341.9699998</v>
      </c>
      <c r="F110" s="10">
        <v>5243109276.4499998</v>
      </c>
      <c r="G110" s="11">
        <f t="shared" si="1"/>
        <v>0.71238041113248551</v>
      </c>
    </row>
    <row r="111" spans="1:7" ht="12.5" x14ac:dyDescent="0.25">
      <c r="A111" s="37"/>
      <c r="B111" s="37"/>
      <c r="C111" s="37"/>
      <c r="D111" s="8">
        <v>2022</v>
      </c>
      <c r="E111" s="44">
        <v>4088335473.3899999</v>
      </c>
      <c r="F111" s="10">
        <v>5884488452.8599997</v>
      </c>
      <c r="G111" s="11">
        <f t="shared" si="1"/>
        <v>0.69476480515531858</v>
      </c>
    </row>
    <row r="112" spans="1:7" ht="12.5" x14ac:dyDescent="0.25">
      <c r="A112" s="37"/>
      <c r="B112" s="37"/>
      <c r="C112" s="37"/>
      <c r="D112" s="8">
        <v>2023</v>
      </c>
      <c r="E112" s="44">
        <v>3418971579.52</v>
      </c>
      <c r="F112" s="10">
        <v>5896972178.5200005</v>
      </c>
      <c r="G112" s="11">
        <f t="shared" si="1"/>
        <v>0.57978424791857852</v>
      </c>
    </row>
    <row r="113" spans="1:7" ht="12.5" x14ac:dyDescent="0.25">
      <c r="A113" s="37"/>
      <c r="B113" s="37"/>
      <c r="C113" s="37"/>
      <c r="D113" s="8">
        <v>2024</v>
      </c>
      <c r="E113" s="44">
        <v>3269419707.48</v>
      </c>
      <c r="F113" s="10">
        <f>400391395*I13/1000</f>
        <v>6471125725.9899998</v>
      </c>
      <c r="G113" s="11">
        <f t="shared" si="1"/>
        <v>0.5052319868163001</v>
      </c>
    </row>
    <row r="114" spans="1:7" ht="12.5" x14ac:dyDescent="0.25">
      <c r="A114" s="39">
        <v>34</v>
      </c>
      <c r="B114" s="39" t="s">
        <v>61</v>
      </c>
      <c r="C114" s="39" t="s">
        <v>62</v>
      </c>
      <c r="D114" s="8">
        <v>2021</v>
      </c>
      <c r="E114" s="44">
        <v>7189814591.8299999</v>
      </c>
      <c r="F114" s="10">
        <v>5054441190.96</v>
      </c>
      <c r="G114" s="11">
        <f t="shared" si="1"/>
        <v>1.4224746752794692</v>
      </c>
    </row>
    <row r="115" spans="1:7" ht="12.5" x14ac:dyDescent="0.25">
      <c r="A115" s="37"/>
      <c r="B115" s="37"/>
      <c r="C115" s="37"/>
      <c r="D115" s="8">
        <v>2022</v>
      </c>
      <c r="E115" s="44">
        <v>7481966641.9799995</v>
      </c>
      <c r="F115" s="10">
        <v>6665386619.1800003</v>
      </c>
      <c r="G115" s="11">
        <f t="shared" si="1"/>
        <v>1.1225105263136945</v>
      </c>
    </row>
    <row r="116" spans="1:7" ht="12.5" x14ac:dyDescent="0.25">
      <c r="A116" s="37"/>
      <c r="B116" s="37"/>
      <c r="C116" s="37"/>
      <c r="D116" s="8">
        <v>2023</v>
      </c>
      <c r="E116" s="44">
        <v>8080297679.5299997</v>
      </c>
      <c r="F116" s="10">
        <v>6531568735.3199997</v>
      </c>
      <c r="G116" s="11">
        <f t="shared" si="1"/>
        <v>1.2371143911929028</v>
      </c>
    </row>
    <row r="117" spans="1:7" ht="12.5" x14ac:dyDescent="0.25">
      <c r="A117" s="37"/>
      <c r="B117" s="37"/>
      <c r="C117" s="37"/>
      <c r="D117" s="8">
        <v>2024</v>
      </c>
      <c r="E117" s="44">
        <v>7387260663.4799995</v>
      </c>
      <c r="F117" s="10">
        <f>436660230*I13/1000</f>
        <v>7057302637.2600002</v>
      </c>
      <c r="G117" s="11">
        <f t="shared" si="1"/>
        <v>1.0467541273457568</v>
      </c>
    </row>
    <row r="118" spans="1:7" ht="12.5" x14ac:dyDescent="0.25">
      <c r="A118" s="39">
        <v>35</v>
      </c>
      <c r="B118" s="39" t="s">
        <v>63</v>
      </c>
      <c r="C118" s="39" t="s">
        <v>64</v>
      </c>
      <c r="D118" s="8">
        <v>2021</v>
      </c>
      <c r="E118" s="44">
        <v>316641395.61000001</v>
      </c>
      <c r="F118" s="10">
        <v>1099647890.6099999</v>
      </c>
      <c r="G118" s="11">
        <f t="shared" si="1"/>
        <v>0.28794798618160561</v>
      </c>
    </row>
    <row r="119" spans="1:7" ht="12.5" x14ac:dyDescent="0.25">
      <c r="A119" s="37"/>
      <c r="B119" s="37"/>
      <c r="C119" s="37"/>
      <c r="D119" s="8">
        <v>2022</v>
      </c>
      <c r="E119" s="44">
        <v>291824837.13999999</v>
      </c>
      <c r="F119" s="10">
        <v>1397395804.6199999</v>
      </c>
      <c r="G119" s="11">
        <f t="shared" si="1"/>
        <v>0.20883477406700618</v>
      </c>
    </row>
    <row r="120" spans="1:7" ht="12.5" x14ac:dyDescent="0.25">
      <c r="A120" s="37"/>
      <c r="B120" s="37"/>
      <c r="C120" s="37"/>
      <c r="D120" s="8">
        <v>2023</v>
      </c>
      <c r="E120" s="44">
        <v>383594031.01999998</v>
      </c>
      <c r="F120" s="10">
        <v>1426350785.6300001</v>
      </c>
      <c r="G120" s="11">
        <f t="shared" si="1"/>
        <v>0.26893386597783631</v>
      </c>
    </row>
    <row r="121" spans="1:7" ht="12.5" x14ac:dyDescent="0.25">
      <c r="A121" s="37"/>
      <c r="B121" s="37"/>
      <c r="C121" s="37"/>
      <c r="D121" s="8">
        <v>2024</v>
      </c>
      <c r="E121" s="44">
        <v>1598701014.71</v>
      </c>
      <c r="F121" s="10">
        <f>148995066*I13/1000</f>
        <v>2408058256.6919999</v>
      </c>
      <c r="G121" s="11">
        <f t="shared" si="1"/>
        <v>0.66389631989475584</v>
      </c>
    </row>
    <row r="122" spans="1:7" ht="12.5" x14ac:dyDescent="0.25">
      <c r="A122" s="39">
        <v>36</v>
      </c>
      <c r="B122" s="39" t="s">
        <v>65</v>
      </c>
      <c r="C122" s="39" t="s">
        <v>66</v>
      </c>
      <c r="D122" s="8">
        <v>2021</v>
      </c>
      <c r="E122" s="44">
        <v>600951705.75999999</v>
      </c>
      <c r="F122" s="10">
        <v>2196935446.0500002</v>
      </c>
      <c r="G122" s="11">
        <f t="shared" si="1"/>
        <v>0.27354090300672534</v>
      </c>
    </row>
    <row r="123" spans="1:7" ht="12.5" x14ac:dyDescent="0.25">
      <c r="A123" s="37"/>
      <c r="B123" s="37"/>
      <c r="C123" s="37"/>
      <c r="D123" s="8">
        <v>2022</v>
      </c>
      <c r="E123" s="44">
        <v>532294707.88</v>
      </c>
      <c r="F123" s="10">
        <v>2447876165.1399999</v>
      </c>
      <c r="G123" s="11">
        <f t="shared" si="1"/>
        <v>0.21745164868238209</v>
      </c>
    </row>
    <row r="124" spans="1:7" ht="12.5" x14ac:dyDescent="0.25">
      <c r="A124" s="37"/>
      <c r="B124" s="37"/>
      <c r="C124" s="37"/>
      <c r="D124" s="8">
        <v>2023</v>
      </c>
      <c r="E124" s="44">
        <v>506815151.88999999</v>
      </c>
      <c r="F124" s="10">
        <v>2496151042.8299999</v>
      </c>
      <c r="G124" s="11">
        <f t="shared" si="1"/>
        <v>0.20303865559169071</v>
      </c>
    </row>
    <row r="125" spans="1:7" ht="12.5" x14ac:dyDescent="0.25">
      <c r="A125" s="37"/>
      <c r="B125" s="37"/>
      <c r="C125" s="37"/>
      <c r="D125" s="8">
        <v>2024</v>
      </c>
      <c r="E125" s="44">
        <v>651742476.5</v>
      </c>
      <c r="F125" s="10">
        <f>192218460*I13/1000</f>
        <v>3106634750.52</v>
      </c>
      <c r="G125" s="11">
        <f t="shared" si="1"/>
        <v>0.20979050607442956</v>
      </c>
    </row>
    <row r="126" spans="1:7" ht="12.5" x14ac:dyDescent="0.25">
      <c r="A126" s="40">
        <v>37</v>
      </c>
      <c r="B126" s="39" t="s">
        <v>67</v>
      </c>
      <c r="C126" s="39" t="s">
        <v>68</v>
      </c>
      <c r="D126" s="8">
        <v>2021</v>
      </c>
      <c r="E126" s="44">
        <v>2491497932.8099999</v>
      </c>
      <c r="F126" s="10">
        <v>2152581129.96</v>
      </c>
      <c r="G126" s="11">
        <f t="shared" si="1"/>
        <v>1.1574467034635287</v>
      </c>
    </row>
    <row r="127" spans="1:7" ht="12.5" x14ac:dyDescent="0.25">
      <c r="A127" s="37"/>
      <c r="B127" s="37"/>
      <c r="C127" s="37"/>
      <c r="D127" s="8">
        <v>2022</v>
      </c>
      <c r="E127" s="44">
        <v>3257982315.1199999</v>
      </c>
      <c r="F127" s="10">
        <v>2708871986.2600002</v>
      </c>
      <c r="G127" s="11">
        <f t="shared" si="1"/>
        <v>1.2027081130615287</v>
      </c>
    </row>
    <row r="128" spans="1:7" ht="12.5" x14ac:dyDescent="0.25">
      <c r="A128" s="37"/>
      <c r="B128" s="37"/>
      <c r="C128" s="37"/>
      <c r="D128" s="8">
        <v>2023</v>
      </c>
      <c r="E128" s="44">
        <v>3649124042.3800001</v>
      </c>
      <c r="F128" s="10">
        <v>3074944547.7800002</v>
      </c>
      <c r="G128" s="11">
        <f t="shared" si="1"/>
        <v>1.186728406212898</v>
      </c>
    </row>
    <row r="129" spans="1:7" ht="12.5" x14ac:dyDescent="0.25">
      <c r="A129" s="37"/>
      <c r="B129" s="37"/>
      <c r="C129" s="37"/>
      <c r="D129" s="8">
        <v>2024</v>
      </c>
      <c r="E129" s="44">
        <v>4230965517.3899999</v>
      </c>
      <c r="F129" s="10">
        <f>221634328*I13/1000</f>
        <v>3582054009.1360002</v>
      </c>
      <c r="G129" s="11">
        <f t="shared" si="1"/>
        <v>1.1811562602347581</v>
      </c>
    </row>
    <row r="130" spans="1:7" ht="12.5" x14ac:dyDescent="0.25">
      <c r="A130" s="40">
        <v>38</v>
      </c>
      <c r="B130" s="39" t="s">
        <v>69</v>
      </c>
      <c r="C130" s="39" t="s">
        <v>70</v>
      </c>
      <c r="D130" s="8">
        <v>2021</v>
      </c>
      <c r="E130" s="44">
        <v>497290003.44</v>
      </c>
      <c r="F130" s="10">
        <v>510682772.69</v>
      </c>
      <c r="G130" s="11">
        <f t="shared" si="1"/>
        <v>0.97377477767762921</v>
      </c>
    </row>
    <row r="131" spans="1:7" ht="12.5" x14ac:dyDescent="0.25">
      <c r="A131" s="37"/>
      <c r="B131" s="37"/>
      <c r="C131" s="37"/>
      <c r="D131" s="8">
        <v>2022</v>
      </c>
      <c r="E131" s="44">
        <v>507296339.81</v>
      </c>
      <c r="F131" s="10">
        <v>486559059.18000001</v>
      </c>
      <c r="G131" s="11">
        <f t="shared" si="1"/>
        <v>1.0426202744327659</v>
      </c>
    </row>
    <row r="132" spans="1:7" ht="12.5" x14ac:dyDescent="0.25">
      <c r="A132" s="37"/>
      <c r="B132" s="37"/>
      <c r="C132" s="37"/>
      <c r="D132" s="8">
        <v>2023</v>
      </c>
      <c r="E132" s="44">
        <v>466509572.81999999</v>
      </c>
      <c r="F132" s="10">
        <v>399864663.22000003</v>
      </c>
      <c r="G132" s="11">
        <f t="shared" si="1"/>
        <v>1.1666686650011202</v>
      </c>
    </row>
    <row r="133" spans="1:7" ht="12.5" x14ac:dyDescent="0.25">
      <c r="A133" s="37"/>
      <c r="B133" s="37"/>
      <c r="C133" s="37"/>
      <c r="D133" s="8">
        <v>2024</v>
      </c>
      <c r="E133" s="44">
        <v>258777135.71000001</v>
      </c>
      <c r="F133" s="10">
        <f>18553984*I13/1000</f>
        <v>299869489.40799999</v>
      </c>
      <c r="G133" s="11">
        <f t="shared" si="1"/>
        <v>0.86296587298986571</v>
      </c>
    </row>
    <row r="134" spans="1:7" ht="12.5" x14ac:dyDescent="0.25">
      <c r="A134" s="39">
        <v>39</v>
      </c>
      <c r="B134" s="39" t="s">
        <v>71</v>
      </c>
      <c r="C134" s="39" t="s">
        <v>72</v>
      </c>
      <c r="D134" s="8">
        <v>2021</v>
      </c>
      <c r="E134" s="44">
        <v>664653772.75</v>
      </c>
      <c r="F134" s="10">
        <v>1636024851.5999999</v>
      </c>
      <c r="G134" s="11">
        <f t="shared" si="1"/>
        <v>0.40626141595586507</v>
      </c>
    </row>
    <row r="135" spans="1:7" ht="12.5" x14ac:dyDescent="0.25">
      <c r="A135" s="37"/>
      <c r="B135" s="37"/>
      <c r="C135" s="37"/>
      <c r="D135" s="8">
        <v>2022</v>
      </c>
      <c r="E135" s="44">
        <v>526663450.35000002</v>
      </c>
      <c r="F135" s="10">
        <v>2294761355.4099998</v>
      </c>
      <c r="G135" s="11">
        <f t="shared" si="1"/>
        <v>0.22950685007326274</v>
      </c>
    </row>
    <row r="136" spans="1:7" ht="12.5" x14ac:dyDescent="0.25">
      <c r="A136" s="37"/>
      <c r="B136" s="37"/>
      <c r="C136" s="37"/>
      <c r="D136" s="8">
        <v>2023</v>
      </c>
      <c r="E136" s="44">
        <v>543457796.86000001</v>
      </c>
      <c r="F136" s="10">
        <v>2599432461.8299999</v>
      </c>
      <c r="G136" s="11">
        <f t="shared" si="1"/>
        <v>0.20906786571304331</v>
      </c>
    </row>
    <row r="137" spans="1:7" ht="12.5" x14ac:dyDescent="0.25">
      <c r="A137" s="37"/>
      <c r="B137" s="37"/>
      <c r="C137" s="37"/>
      <c r="D137" s="8">
        <v>2024</v>
      </c>
      <c r="E137" s="44">
        <f>31318174*I13/1000</f>
        <v>506164328.18800002</v>
      </c>
      <c r="F137" s="10">
        <f>158242564*I13/1000</f>
        <v>2557516319.368</v>
      </c>
      <c r="G137" s="11">
        <f t="shared" si="1"/>
        <v>0.19791245293522924</v>
      </c>
    </row>
    <row r="138" spans="1:7" ht="12.5" x14ac:dyDescent="0.25">
      <c r="A138" s="39">
        <v>41</v>
      </c>
      <c r="B138" s="39" t="s">
        <v>73</v>
      </c>
      <c r="C138" s="39" t="s">
        <v>74</v>
      </c>
      <c r="D138" s="8">
        <v>2021</v>
      </c>
      <c r="E138" s="44">
        <v>1307023000</v>
      </c>
      <c r="F138" s="10">
        <v>1540273000</v>
      </c>
      <c r="G138" s="11">
        <f t="shared" si="1"/>
        <v>0.84856580619149979</v>
      </c>
    </row>
    <row r="139" spans="1:7" ht="12.5" x14ac:dyDescent="0.25">
      <c r="A139" s="37"/>
      <c r="B139" s="37"/>
      <c r="C139" s="37"/>
      <c r="D139" s="8">
        <v>2022</v>
      </c>
      <c r="E139" s="44">
        <v>1161845000</v>
      </c>
      <c r="F139" s="10">
        <v>1648024000</v>
      </c>
      <c r="G139" s="11">
        <f t="shared" si="1"/>
        <v>0.70499276709562486</v>
      </c>
    </row>
    <row r="140" spans="1:7" ht="12.5" x14ac:dyDescent="0.25">
      <c r="A140" s="37"/>
      <c r="B140" s="37"/>
      <c r="C140" s="37"/>
      <c r="D140" s="8">
        <v>2023</v>
      </c>
      <c r="E140" s="44">
        <v>1413313000</v>
      </c>
      <c r="F140" s="10">
        <v>2095940000</v>
      </c>
      <c r="G140" s="11">
        <f t="shared" si="1"/>
        <v>0.67430985619817363</v>
      </c>
    </row>
    <row r="141" spans="1:7" ht="12.5" x14ac:dyDescent="0.25">
      <c r="A141" s="37"/>
      <c r="B141" s="37"/>
      <c r="C141" s="37"/>
      <c r="D141" s="8">
        <v>2024</v>
      </c>
      <c r="E141" s="44">
        <v>1544803000</v>
      </c>
      <c r="F141" s="10">
        <f>2139399*1000</f>
        <v>2139399000</v>
      </c>
      <c r="G141" s="11">
        <f t="shared" si="1"/>
        <v>0.72207334863669659</v>
      </c>
    </row>
    <row r="142" spans="1:7" ht="12.5" x14ac:dyDescent="0.25">
      <c r="A142" s="39">
        <v>42</v>
      </c>
      <c r="B142" s="39" t="s">
        <v>75</v>
      </c>
      <c r="C142" s="39" t="s">
        <v>76</v>
      </c>
      <c r="D142" s="8">
        <v>2021</v>
      </c>
      <c r="E142" s="44">
        <v>462650891.48000002</v>
      </c>
      <c r="F142" s="10">
        <v>534788739.38</v>
      </c>
      <c r="G142" s="11">
        <f t="shared" si="1"/>
        <v>0.86510963565980836</v>
      </c>
    </row>
    <row r="143" spans="1:7" ht="12.5" x14ac:dyDescent="0.25">
      <c r="A143" s="37"/>
      <c r="B143" s="37"/>
      <c r="C143" s="37"/>
      <c r="D143" s="8">
        <v>2022</v>
      </c>
      <c r="E143" s="44">
        <v>508348228.50999999</v>
      </c>
      <c r="F143" s="10">
        <v>453034199.04000002</v>
      </c>
      <c r="G143" s="11">
        <f t="shared" si="1"/>
        <v>1.1220968076741511</v>
      </c>
    </row>
    <row r="144" spans="1:7" ht="12.5" x14ac:dyDescent="0.25">
      <c r="A144" s="37"/>
      <c r="B144" s="37"/>
      <c r="C144" s="37"/>
      <c r="D144" s="8">
        <v>2023</v>
      </c>
      <c r="E144" s="44">
        <v>520307710.72000003</v>
      </c>
      <c r="F144" s="10">
        <v>463471811.94999999</v>
      </c>
      <c r="G144" s="11">
        <f t="shared" si="1"/>
        <v>1.1226307561853008</v>
      </c>
    </row>
    <row r="145" spans="1:7" ht="12.5" x14ac:dyDescent="0.25">
      <c r="A145" s="37"/>
      <c r="B145" s="37"/>
      <c r="C145" s="37"/>
      <c r="D145" s="8">
        <v>2024</v>
      </c>
      <c r="E145" s="44">
        <v>910641909.46000004</v>
      </c>
      <c r="F145" s="10">
        <f>291984349817/1000</f>
        <v>291984349.81699997</v>
      </c>
      <c r="G145" s="11">
        <f t="shared" si="1"/>
        <v>3.1188038332559302</v>
      </c>
    </row>
    <row r="146" spans="1:7" ht="12.5" x14ac:dyDescent="0.25">
      <c r="A146" s="39">
        <v>43</v>
      </c>
      <c r="B146" s="39" t="s">
        <v>77</v>
      </c>
      <c r="C146" s="39" t="s">
        <v>78</v>
      </c>
      <c r="D146" s="8">
        <v>2021</v>
      </c>
      <c r="E146" s="44">
        <v>154329376.84</v>
      </c>
      <c r="F146" s="10">
        <v>560380777.17999995</v>
      </c>
      <c r="G146" s="11">
        <f t="shared" si="1"/>
        <v>0.27540091153131729</v>
      </c>
    </row>
    <row r="147" spans="1:7" ht="12.5" x14ac:dyDescent="0.25">
      <c r="A147" s="37"/>
      <c r="B147" s="37"/>
      <c r="C147" s="37"/>
      <c r="D147" s="8">
        <v>2022</v>
      </c>
      <c r="E147" s="44">
        <v>146406976.06999999</v>
      </c>
      <c r="F147" s="10">
        <v>532825543.81999999</v>
      </c>
      <c r="G147" s="11">
        <f t="shared" si="1"/>
        <v>0.27477469458457388</v>
      </c>
    </row>
    <row r="148" spans="1:7" ht="12.5" x14ac:dyDescent="0.25">
      <c r="A148" s="37"/>
      <c r="B148" s="37"/>
      <c r="C148" s="37"/>
      <c r="D148" s="8">
        <v>2023</v>
      </c>
      <c r="E148" s="44">
        <v>143270963.59999999</v>
      </c>
      <c r="F148" s="10">
        <v>522951177.10000002</v>
      </c>
      <c r="G148" s="11">
        <f t="shared" si="1"/>
        <v>0.27396623217200133</v>
      </c>
    </row>
    <row r="149" spans="1:7" ht="12.5" x14ac:dyDescent="0.25">
      <c r="A149" s="37"/>
      <c r="B149" s="37"/>
      <c r="C149" s="37"/>
      <c r="D149" s="8">
        <v>2024</v>
      </c>
      <c r="E149" s="44">
        <v>129342683.16</v>
      </c>
      <c r="F149" s="10">
        <f>523333904759/1000</f>
        <v>523333904.759</v>
      </c>
      <c r="G149" s="11">
        <f t="shared" si="1"/>
        <v>0.24715135400899255</v>
      </c>
    </row>
    <row r="150" spans="1:7" ht="12.5" x14ac:dyDescent="0.25">
      <c r="A150" s="39">
        <v>44</v>
      </c>
      <c r="B150" s="39" t="s">
        <v>79</v>
      </c>
      <c r="C150" s="39" t="s">
        <v>80</v>
      </c>
      <c r="D150" s="8">
        <v>2021</v>
      </c>
      <c r="E150" s="44">
        <v>175196520</v>
      </c>
      <c r="F150" s="10">
        <v>813864394</v>
      </c>
      <c r="G150" s="11">
        <f t="shared" si="1"/>
        <v>0.2152650015058897</v>
      </c>
    </row>
    <row r="151" spans="1:7" ht="12.5" x14ac:dyDescent="0.25">
      <c r="A151" s="37"/>
      <c r="B151" s="37"/>
      <c r="C151" s="37"/>
      <c r="D151" s="8">
        <v>2022</v>
      </c>
      <c r="E151" s="44">
        <v>248193271</v>
      </c>
      <c r="F151" s="10">
        <v>1054312117</v>
      </c>
      <c r="G151" s="11">
        <f t="shared" si="1"/>
        <v>0.23540777631032386</v>
      </c>
    </row>
    <row r="152" spans="1:7" ht="12.5" x14ac:dyDescent="0.25">
      <c r="A152" s="37"/>
      <c r="B152" s="37"/>
      <c r="C152" s="37"/>
      <c r="D152" s="8">
        <v>2023</v>
      </c>
      <c r="E152" s="44">
        <v>63811093</v>
      </c>
      <c r="F152" s="10">
        <v>1087089561</v>
      </c>
      <c r="G152" s="11">
        <f t="shared" si="1"/>
        <v>5.8699021027578423E-2</v>
      </c>
    </row>
    <row r="153" spans="1:7" ht="12.5" x14ac:dyDescent="0.25">
      <c r="A153" s="37"/>
      <c r="B153" s="37"/>
      <c r="C153" s="37"/>
      <c r="D153" s="8">
        <v>2024</v>
      </c>
      <c r="E153" s="44">
        <v>69637095</v>
      </c>
      <c r="F153" s="10">
        <f>1091697526</f>
        <v>1091697526</v>
      </c>
      <c r="G153" s="11">
        <f t="shared" si="1"/>
        <v>6.3787902181249426E-2</v>
      </c>
    </row>
    <row r="154" spans="1:7" ht="12.5" x14ac:dyDescent="0.25">
      <c r="A154" s="39">
        <v>45</v>
      </c>
      <c r="B154" s="39" t="s">
        <v>81</v>
      </c>
      <c r="C154" s="39" t="s">
        <v>82</v>
      </c>
      <c r="D154" s="8">
        <v>2021</v>
      </c>
      <c r="E154" s="44">
        <v>236216688.72999999</v>
      </c>
      <c r="F154" s="10">
        <v>431191326.62</v>
      </c>
      <c r="G154" s="11">
        <f t="shared" si="1"/>
        <v>0.5478233771111376</v>
      </c>
    </row>
    <row r="155" spans="1:7" ht="12.5" x14ac:dyDescent="0.25">
      <c r="A155" s="37"/>
      <c r="B155" s="37"/>
      <c r="C155" s="37"/>
      <c r="D155" s="8">
        <v>2022</v>
      </c>
      <c r="E155" s="44">
        <v>280314393.37</v>
      </c>
      <c r="F155" s="10">
        <v>492352056.54000002</v>
      </c>
      <c r="G155" s="11">
        <f t="shared" si="1"/>
        <v>0.56933730578868114</v>
      </c>
    </row>
    <row r="156" spans="1:7" ht="12.5" x14ac:dyDescent="0.25">
      <c r="A156" s="37"/>
      <c r="B156" s="37"/>
      <c r="C156" s="37"/>
      <c r="D156" s="8">
        <v>2023</v>
      </c>
      <c r="E156" s="44">
        <v>117265164.48</v>
      </c>
      <c r="F156" s="10">
        <v>572538209.11000001</v>
      </c>
      <c r="G156" s="11">
        <f t="shared" si="1"/>
        <v>0.20481631201922143</v>
      </c>
    </row>
    <row r="157" spans="1:7" ht="12.5" x14ac:dyDescent="0.25">
      <c r="A157" s="37"/>
      <c r="B157" s="37"/>
      <c r="C157" s="37"/>
      <c r="D157" s="8">
        <v>2024</v>
      </c>
      <c r="E157" s="44">
        <v>66436633.890000001</v>
      </c>
      <c r="F157" s="10">
        <f>595850694380/1000</f>
        <v>595850694.38</v>
      </c>
      <c r="G157" s="11">
        <f t="shared" si="1"/>
        <v>0.1114987941050052</v>
      </c>
    </row>
    <row r="158" spans="1:7" ht="12.5" x14ac:dyDescent="0.25">
      <c r="A158" s="40">
        <v>46</v>
      </c>
      <c r="B158" s="39" t="s">
        <v>83</v>
      </c>
      <c r="C158" s="39" t="s">
        <v>84</v>
      </c>
      <c r="D158" s="8">
        <v>2021</v>
      </c>
      <c r="E158" s="44">
        <v>802902534.54999995</v>
      </c>
      <c r="F158" s="10">
        <v>434182013.31</v>
      </c>
      <c r="G158" s="11">
        <f t="shared" si="1"/>
        <v>1.8492302995903669</v>
      </c>
    </row>
    <row r="159" spans="1:7" ht="12.5" x14ac:dyDescent="0.25">
      <c r="A159" s="37"/>
      <c r="B159" s="37"/>
      <c r="C159" s="37"/>
      <c r="D159" s="8">
        <v>2022</v>
      </c>
      <c r="E159" s="44">
        <v>2358362130.0500002</v>
      </c>
      <c r="F159" s="10">
        <v>1012132881.92</v>
      </c>
      <c r="G159" s="11">
        <f t="shared" si="1"/>
        <v>2.3300914061562992</v>
      </c>
    </row>
    <row r="160" spans="1:7" ht="12.5" x14ac:dyDescent="0.25">
      <c r="A160" s="37"/>
      <c r="B160" s="37"/>
      <c r="C160" s="37"/>
      <c r="D160" s="8">
        <v>2023</v>
      </c>
      <c r="E160" s="44">
        <v>3037542632.52</v>
      </c>
      <c r="F160" s="10">
        <v>1481767794.1800001</v>
      </c>
      <c r="G160" s="11">
        <f t="shared" si="1"/>
        <v>2.049945102364001</v>
      </c>
    </row>
    <row r="161" spans="1:7" ht="12.5" x14ac:dyDescent="0.25">
      <c r="A161" s="37"/>
      <c r="B161" s="37"/>
      <c r="C161" s="37"/>
      <c r="D161" s="8">
        <v>2024</v>
      </c>
      <c r="E161" s="44">
        <v>2397070273.3000002</v>
      </c>
      <c r="F161" s="10">
        <f>2241136183864/1000</f>
        <v>2241136183.8639998</v>
      </c>
      <c r="G161" s="11">
        <f t="shared" si="1"/>
        <v>1.0695781410155765</v>
      </c>
    </row>
    <row r="162" spans="1:7" ht="12.5" x14ac:dyDescent="0.25">
      <c r="A162" s="40">
        <v>47</v>
      </c>
      <c r="B162" s="39" t="s">
        <v>85</v>
      </c>
      <c r="C162" s="39" t="s">
        <v>86</v>
      </c>
      <c r="D162" s="8">
        <v>2021</v>
      </c>
      <c r="E162" s="44">
        <v>178974721.21000001</v>
      </c>
      <c r="F162" s="10">
        <v>337044797.26999998</v>
      </c>
      <c r="G162" s="11">
        <f t="shared" si="1"/>
        <v>0.53101167162247243</v>
      </c>
    </row>
    <row r="163" spans="1:7" ht="12.5" x14ac:dyDescent="0.25">
      <c r="A163" s="37"/>
      <c r="B163" s="37"/>
      <c r="C163" s="37"/>
      <c r="D163" s="8">
        <v>2022</v>
      </c>
      <c r="E163" s="44">
        <v>222437023.24000001</v>
      </c>
      <c r="F163" s="10">
        <v>359080990.88999999</v>
      </c>
      <c r="G163" s="11">
        <f t="shared" si="1"/>
        <v>0.61946198457534285</v>
      </c>
    </row>
    <row r="164" spans="1:7" ht="12.5" x14ac:dyDescent="0.25">
      <c r="A164" s="37"/>
      <c r="B164" s="37"/>
      <c r="C164" s="37"/>
      <c r="D164" s="8">
        <v>2023</v>
      </c>
      <c r="E164" s="44">
        <v>336359463.68000001</v>
      </c>
      <c r="F164" s="10">
        <v>389906447.29000002</v>
      </c>
      <c r="G164" s="11">
        <f t="shared" si="1"/>
        <v>0.86266709878184322</v>
      </c>
    </row>
    <row r="165" spans="1:7" ht="12.5" x14ac:dyDescent="0.25">
      <c r="A165" s="37"/>
      <c r="B165" s="37"/>
      <c r="C165" s="37"/>
      <c r="D165" s="8">
        <v>2024</v>
      </c>
      <c r="E165" s="44">
        <v>285636052.01999998</v>
      </c>
      <c r="F165" s="10">
        <f>444518469013/1000</f>
        <v>444518469.01300001</v>
      </c>
      <c r="G165" s="11">
        <f t="shared" si="1"/>
        <v>0.64257409293751189</v>
      </c>
    </row>
    <row r="166" spans="1:7" ht="12.5" x14ac:dyDescent="0.25">
      <c r="A166" s="39">
        <v>48</v>
      </c>
      <c r="B166" s="39" t="s">
        <v>87</v>
      </c>
      <c r="C166" s="39" t="s">
        <v>88</v>
      </c>
      <c r="D166" s="8">
        <v>2021</v>
      </c>
      <c r="E166" s="44">
        <v>2481868840.6199999</v>
      </c>
      <c r="F166" s="10">
        <v>5744942358.2600002</v>
      </c>
      <c r="G166" s="11">
        <f t="shared" si="1"/>
        <v>0.43200935463723189</v>
      </c>
    </row>
    <row r="167" spans="1:7" ht="12.5" x14ac:dyDescent="0.25">
      <c r="A167" s="37"/>
      <c r="B167" s="37"/>
      <c r="C167" s="37"/>
      <c r="D167" s="8">
        <v>2022</v>
      </c>
      <c r="E167" s="44">
        <v>2641793822.4299998</v>
      </c>
      <c r="F167" s="10">
        <v>8914623404.4500008</v>
      </c>
      <c r="G167" s="11">
        <f t="shared" si="1"/>
        <v>0.29634385016323511</v>
      </c>
    </row>
    <row r="168" spans="1:7" ht="12.5" x14ac:dyDescent="0.25">
      <c r="A168" s="37"/>
      <c r="B168" s="37"/>
      <c r="C168" s="37"/>
      <c r="D168" s="8">
        <v>2023</v>
      </c>
      <c r="E168" s="44">
        <v>2454436626.3600001</v>
      </c>
      <c r="F168" s="10">
        <v>9028571604.6499996</v>
      </c>
      <c r="G168" s="11">
        <f t="shared" si="1"/>
        <v>0.27185215268114921</v>
      </c>
    </row>
    <row r="169" spans="1:7" ht="12.5" x14ac:dyDescent="0.25">
      <c r="A169" s="37"/>
      <c r="B169" s="37"/>
      <c r="C169" s="37"/>
      <c r="D169" s="8">
        <v>2024</v>
      </c>
      <c r="E169" s="44">
        <v>2869028202.4499998</v>
      </c>
      <c r="F169" s="10">
        <f>581699560*I13/1000</f>
        <v>9401428288.7199993</v>
      </c>
      <c r="G169" s="11">
        <f t="shared" si="1"/>
        <v>0.30516939706834872</v>
      </c>
    </row>
    <row r="170" spans="1:7" ht="12.5" x14ac:dyDescent="0.25">
      <c r="A170" s="39">
        <v>49</v>
      </c>
      <c r="B170" s="39" t="s">
        <v>89</v>
      </c>
      <c r="C170" s="39" t="s">
        <v>90</v>
      </c>
      <c r="D170" s="8">
        <v>2021</v>
      </c>
      <c r="E170" s="44">
        <v>1150558598.1700001</v>
      </c>
      <c r="F170" s="10">
        <v>685624779.36000001</v>
      </c>
      <c r="G170" s="11">
        <f t="shared" si="1"/>
        <v>1.6781170004444632</v>
      </c>
    </row>
    <row r="171" spans="1:7" ht="12.5" x14ac:dyDescent="0.25">
      <c r="A171" s="37"/>
      <c r="B171" s="37"/>
      <c r="C171" s="37"/>
      <c r="D171" s="8">
        <v>2022</v>
      </c>
      <c r="E171" s="44">
        <v>1051456925.26</v>
      </c>
      <c r="F171" s="10">
        <v>896072525.50999999</v>
      </c>
      <c r="G171" s="11">
        <f t="shared" si="1"/>
        <v>1.1734060528879211</v>
      </c>
    </row>
    <row r="172" spans="1:7" ht="12.5" x14ac:dyDescent="0.25">
      <c r="A172" s="37"/>
      <c r="B172" s="37"/>
      <c r="C172" s="37"/>
      <c r="D172" s="8">
        <v>2023</v>
      </c>
      <c r="E172" s="44">
        <v>712371587.15999997</v>
      </c>
      <c r="F172" s="10">
        <v>950094909.28999996</v>
      </c>
      <c r="G172" s="11">
        <f t="shared" si="1"/>
        <v>0.74978992119045329</v>
      </c>
    </row>
    <row r="173" spans="1:7" ht="12.5" x14ac:dyDescent="0.25">
      <c r="A173" s="37"/>
      <c r="B173" s="37"/>
      <c r="C173" s="37"/>
      <c r="D173" s="8">
        <v>2024</v>
      </c>
      <c r="E173" s="44">
        <v>752079178.63</v>
      </c>
      <c r="F173" s="10">
        <f>66349352*I13/1000</f>
        <v>1072338227.024</v>
      </c>
      <c r="G173" s="11">
        <f t="shared" si="1"/>
        <v>0.7013451163791885</v>
      </c>
    </row>
    <row r="174" spans="1:7" ht="12.5" x14ac:dyDescent="0.25">
      <c r="A174" s="39">
        <v>50</v>
      </c>
      <c r="B174" s="39" t="s">
        <v>91</v>
      </c>
      <c r="C174" s="39" t="s">
        <v>92</v>
      </c>
      <c r="D174" s="8">
        <v>2021</v>
      </c>
      <c r="E174" s="44">
        <v>597676439.66999996</v>
      </c>
      <c r="F174" s="10">
        <v>802706876.10000002</v>
      </c>
      <c r="G174" s="11">
        <f t="shared" si="1"/>
        <v>0.74457620516949741</v>
      </c>
    </row>
    <row r="175" spans="1:7" ht="12.5" x14ac:dyDescent="0.25">
      <c r="A175" s="37"/>
      <c r="B175" s="37"/>
      <c r="C175" s="37"/>
      <c r="D175" s="8">
        <v>2022</v>
      </c>
      <c r="E175" s="44">
        <v>470171083.61000001</v>
      </c>
      <c r="F175" s="10">
        <v>1206664294.8099999</v>
      </c>
      <c r="G175" s="11">
        <f t="shared" si="1"/>
        <v>0.38964531032554722</v>
      </c>
    </row>
    <row r="176" spans="1:7" ht="12.5" x14ac:dyDescent="0.25">
      <c r="A176" s="37"/>
      <c r="B176" s="37"/>
      <c r="C176" s="37"/>
      <c r="D176" s="8">
        <v>2023</v>
      </c>
      <c r="E176" s="44">
        <v>762862475.60000002</v>
      </c>
      <c r="F176" s="10">
        <v>1484832505.9300001</v>
      </c>
      <c r="G176" s="11">
        <f t="shared" si="1"/>
        <v>0.51377005322374314</v>
      </c>
    </row>
    <row r="177" spans="1:7" ht="12.5" x14ac:dyDescent="0.25">
      <c r="A177" s="37"/>
      <c r="B177" s="37"/>
      <c r="C177" s="37"/>
      <c r="D177" s="8">
        <v>2024</v>
      </c>
      <c r="E177" s="44">
        <v>642242858.29999995</v>
      </c>
      <c r="F177" s="10">
        <f>1726919033547/1000</f>
        <v>1726919033.5469999</v>
      </c>
      <c r="G177" s="11">
        <f t="shared" si="1"/>
        <v>0.37190096688022906</v>
      </c>
    </row>
    <row r="178" spans="1:7" ht="12.5" x14ac:dyDescent="0.25">
      <c r="A178" s="39"/>
      <c r="B178" s="13"/>
      <c r="C178" s="13"/>
      <c r="D178" s="8"/>
      <c r="F178" s="10"/>
      <c r="G178" s="11"/>
    </row>
    <row r="179" spans="1:7" ht="12.5" x14ac:dyDescent="0.25">
      <c r="A179" s="37"/>
      <c r="B179" s="13"/>
      <c r="C179" s="13"/>
      <c r="D179" s="8"/>
      <c r="F179" s="10"/>
      <c r="G179" s="11"/>
    </row>
    <row r="180" spans="1:7" ht="12.5" x14ac:dyDescent="0.25">
      <c r="A180" s="37"/>
      <c r="B180" s="13"/>
      <c r="C180" s="13"/>
      <c r="D180" s="8"/>
      <c r="F180" s="10"/>
      <c r="G180" s="11"/>
    </row>
    <row r="181" spans="1:7" ht="12.5" x14ac:dyDescent="0.25">
      <c r="A181" s="37"/>
      <c r="B181" s="13"/>
      <c r="C181" s="13"/>
      <c r="D181" s="8"/>
      <c r="F181" s="10"/>
      <c r="G181" s="11"/>
    </row>
    <row r="182" spans="1:7" ht="12.5" x14ac:dyDescent="0.25">
      <c r="A182" s="39"/>
      <c r="B182" s="13"/>
      <c r="C182" s="13"/>
      <c r="D182" s="8"/>
      <c r="F182" s="10"/>
      <c r="G182" s="11"/>
    </row>
    <row r="183" spans="1:7" ht="12.5" x14ac:dyDescent="0.25">
      <c r="A183" s="37"/>
      <c r="B183" s="13"/>
      <c r="C183" s="13"/>
      <c r="D183" s="8"/>
      <c r="F183" s="10"/>
      <c r="G183" s="11"/>
    </row>
    <row r="184" spans="1:7" ht="12.5" x14ac:dyDescent="0.25">
      <c r="A184" s="37"/>
      <c r="B184" s="13"/>
      <c r="C184" s="13"/>
      <c r="D184" s="8"/>
      <c r="F184" s="10"/>
      <c r="G184" s="11"/>
    </row>
    <row r="185" spans="1:7" ht="12.5" x14ac:dyDescent="0.25">
      <c r="A185" s="37"/>
      <c r="B185" s="13"/>
      <c r="C185" s="13"/>
      <c r="D185" s="8"/>
      <c r="F185" s="10"/>
      <c r="G185" s="11"/>
    </row>
    <row r="186" spans="1:7" ht="12.5" x14ac:dyDescent="0.25">
      <c r="A186" s="39"/>
      <c r="B186" s="13"/>
      <c r="C186" s="13"/>
      <c r="D186" s="8"/>
      <c r="F186" s="10"/>
      <c r="G186" s="11"/>
    </row>
    <row r="187" spans="1:7" ht="12.5" x14ac:dyDescent="0.25">
      <c r="A187" s="37"/>
      <c r="B187" s="13"/>
      <c r="C187" s="13"/>
      <c r="D187" s="8"/>
      <c r="F187" s="10"/>
      <c r="G187" s="11"/>
    </row>
    <row r="188" spans="1:7" ht="12.5" x14ac:dyDescent="0.25">
      <c r="A188" s="37"/>
      <c r="B188" s="13"/>
      <c r="C188" s="13"/>
      <c r="D188" s="8"/>
      <c r="F188" s="10"/>
      <c r="G188" s="11"/>
    </row>
    <row r="189" spans="1:7" ht="12.5" x14ac:dyDescent="0.25">
      <c r="A189" s="37"/>
      <c r="B189" s="13"/>
      <c r="C189" s="13"/>
      <c r="D189" s="8"/>
      <c r="F189" s="10"/>
      <c r="G189" s="11"/>
    </row>
    <row r="190" spans="1:7" ht="12.5" x14ac:dyDescent="0.25">
      <c r="A190" s="39"/>
      <c r="B190" s="13"/>
      <c r="C190" s="13"/>
      <c r="D190" s="8"/>
      <c r="F190" s="10"/>
      <c r="G190" s="11"/>
    </row>
    <row r="191" spans="1:7" ht="12.5" x14ac:dyDescent="0.25">
      <c r="A191" s="37"/>
      <c r="B191" s="13"/>
      <c r="C191" s="13"/>
      <c r="D191" s="8"/>
      <c r="F191" s="10"/>
      <c r="G191" s="11"/>
    </row>
    <row r="192" spans="1:7" ht="12.5" x14ac:dyDescent="0.25">
      <c r="A192" s="37"/>
      <c r="B192" s="13"/>
      <c r="C192" s="13"/>
      <c r="D192" s="8"/>
      <c r="F192" s="10"/>
      <c r="G192" s="11"/>
    </row>
    <row r="193" spans="1:7" ht="12.5" x14ac:dyDescent="0.25">
      <c r="A193" s="37"/>
      <c r="B193" s="13"/>
      <c r="C193" s="13"/>
      <c r="D193" s="8"/>
      <c r="F193" s="10"/>
      <c r="G193" s="11"/>
    </row>
    <row r="194" spans="1:7" ht="12.5" x14ac:dyDescent="0.25">
      <c r="A194" s="13"/>
      <c r="B194" s="13"/>
      <c r="C194" s="13"/>
      <c r="D194" s="8"/>
      <c r="F194" s="10"/>
      <c r="G194" s="11"/>
    </row>
    <row r="195" spans="1:7" ht="12.5" x14ac:dyDescent="0.25">
      <c r="A195" s="13"/>
      <c r="B195" s="13"/>
      <c r="C195" s="13"/>
      <c r="D195" s="8"/>
      <c r="F195" s="10"/>
      <c r="G195" s="11"/>
    </row>
    <row r="196" spans="1:7" ht="12.5" x14ac:dyDescent="0.25">
      <c r="A196" s="13"/>
      <c r="B196" s="13"/>
      <c r="C196" s="13"/>
      <c r="D196" s="8"/>
      <c r="F196" s="10"/>
      <c r="G196" s="11"/>
    </row>
    <row r="197" spans="1:7" ht="12.5" x14ac:dyDescent="0.25">
      <c r="A197" s="13"/>
      <c r="B197" s="13"/>
      <c r="C197" s="13"/>
      <c r="D197" s="8"/>
      <c r="F197" s="10"/>
      <c r="G197" s="11"/>
    </row>
    <row r="198" spans="1:7" ht="12.5" x14ac:dyDescent="0.25">
      <c r="A198" s="13"/>
      <c r="B198" s="13"/>
      <c r="C198" s="13"/>
      <c r="D198" s="8"/>
      <c r="F198" s="10"/>
      <c r="G198" s="11"/>
    </row>
    <row r="199" spans="1:7" ht="12.5" x14ac:dyDescent="0.25">
      <c r="A199" s="13"/>
      <c r="B199" s="13"/>
      <c r="C199" s="13"/>
      <c r="D199" s="8"/>
      <c r="F199" s="10"/>
      <c r="G199" s="11"/>
    </row>
    <row r="200" spans="1:7" ht="12.5" x14ac:dyDescent="0.25">
      <c r="A200" s="13"/>
      <c r="B200" s="13"/>
      <c r="C200" s="13"/>
      <c r="D200" s="8"/>
      <c r="F200" s="10"/>
      <c r="G200" s="11"/>
    </row>
    <row r="201" spans="1:7" ht="12.5" x14ac:dyDescent="0.25">
      <c r="A201" s="13"/>
      <c r="B201" s="13"/>
      <c r="C201" s="13"/>
      <c r="D201" s="8"/>
      <c r="F201" s="10"/>
      <c r="G201" s="11"/>
    </row>
    <row r="202" spans="1:7" ht="12.5" x14ac:dyDescent="0.25">
      <c r="A202" s="13"/>
      <c r="B202" s="13"/>
      <c r="C202" s="13"/>
      <c r="D202" s="8"/>
      <c r="F202" s="10"/>
      <c r="G202" s="11"/>
    </row>
    <row r="203" spans="1:7" ht="12.5" x14ac:dyDescent="0.25">
      <c r="A203" s="13"/>
      <c r="B203" s="13"/>
      <c r="C203" s="13"/>
      <c r="D203" s="8"/>
      <c r="F203" s="10"/>
      <c r="G203" s="11"/>
    </row>
    <row r="204" spans="1:7" ht="12.5" x14ac:dyDescent="0.25">
      <c r="A204" s="13"/>
      <c r="B204" s="13"/>
      <c r="C204" s="13"/>
      <c r="D204" s="8"/>
      <c r="F204" s="10"/>
      <c r="G204" s="11"/>
    </row>
    <row r="205" spans="1:7" ht="12.5" x14ac:dyDescent="0.25">
      <c r="A205" s="13"/>
      <c r="B205" s="13"/>
      <c r="C205" s="13"/>
      <c r="D205" s="8"/>
      <c r="F205" s="10"/>
      <c r="G205" s="11"/>
    </row>
    <row r="206" spans="1:7" ht="12.5" x14ac:dyDescent="0.25">
      <c r="A206" s="13"/>
      <c r="B206" s="13"/>
      <c r="C206" s="13"/>
      <c r="D206" s="8"/>
      <c r="F206" s="10"/>
      <c r="G206" s="11"/>
    </row>
    <row r="207" spans="1:7" ht="12.5" x14ac:dyDescent="0.25">
      <c r="A207" s="13"/>
      <c r="B207" s="13"/>
      <c r="C207" s="13"/>
      <c r="D207" s="8"/>
      <c r="F207" s="10"/>
      <c r="G207" s="11"/>
    </row>
    <row r="208" spans="1:7" ht="12.5" x14ac:dyDescent="0.25">
      <c r="A208" s="13"/>
      <c r="B208" s="13"/>
      <c r="C208" s="13"/>
      <c r="D208" s="8"/>
      <c r="F208" s="10"/>
      <c r="G208" s="11"/>
    </row>
    <row r="209" spans="1:7" ht="12.5" x14ac:dyDescent="0.25">
      <c r="A209" s="13"/>
      <c r="B209" s="13"/>
      <c r="C209" s="13"/>
      <c r="D209" s="8"/>
      <c r="F209" s="10"/>
      <c r="G209" s="11"/>
    </row>
    <row r="210" spans="1:7" ht="12.5" x14ac:dyDescent="0.25">
      <c r="A210" s="13"/>
      <c r="B210" s="13"/>
      <c r="C210" s="13"/>
      <c r="D210" s="8"/>
      <c r="F210" s="10"/>
      <c r="G210" s="11"/>
    </row>
    <row r="211" spans="1:7" ht="12.5" x14ac:dyDescent="0.25">
      <c r="A211" s="13"/>
      <c r="B211" s="13"/>
      <c r="C211" s="13"/>
      <c r="D211" s="8"/>
      <c r="F211" s="10"/>
      <c r="G211" s="11"/>
    </row>
    <row r="212" spans="1:7" ht="12.5" x14ac:dyDescent="0.25">
      <c r="A212" s="13"/>
      <c r="B212" s="13"/>
      <c r="C212" s="13"/>
      <c r="D212" s="8"/>
      <c r="F212" s="10"/>
      <c r="G212" s="11"/>
    </row>
    <row r="213" spans="1:7" ht="12.5" x14ac:dyDescent="0.25">
      <c r="A213" s="13"/>
      <c r="B213" s="13"/>
      <c r="C213" s="13"/>
      <c r="D213" s="8"/>
      <c r="F213" s="10"/>
      <c r="G213" s="11"/>
    </row>
    <row r="214" spans="1:7" ht="12.5" x14ac:dyDescent="0.25">
      <c r="A214" s="13"/>
      <c r="B214" s="13"/>
      <c r="C214" s="13"/>
      <c r="D214" s="8"/>
      <c r="F214" s="10"/>
      <c r="G214" s="11"/>
    </row>
    <row r="215" spans="1:7" ht="12.5" x14ac:dyDescent="0.25">
      <c r="A215" s="13"/>
      <c r="B215" s="13"/>
      <c r="C215" s="13"/>
      <c r="D215" s="8"/>
      <c r="F215" s="10"/>
      <c r="G215" s="11"/>
    </row>
    <row r="216" spans="1:7" ht="12.5" x14ac:dyDescent="0.25">
      <c r="A216" s="13"/>
      <c r="B216" s="13"/>
      <c r="C216" s="13"/>
      <c r="D216" s="8"/>
      <c r="F216" s="10"/>
      <c r="G216" s="11"/>
    </row>
    <row r="217" spans="1:7" ht="12.5" x14ac:dyDescent="0.25">
      <c r="A217" s="13"/>
      <c r="B217" s="13"/>
      <c r="C217" s="13"/>
      <c r="D217" s="8"/>
      <c r="F217" s="10"/>
      <c r="G217" s="11"/>
    </row>
    <row r="218" spans="1:7" ht="12.5" x14ac:dyDescent="0.25">
      <c r="A218" s="13"/>
      <c r="B218" s="13"/>
      <c r="C218" s="13"/>
      <c r="D218" s="8"/>
      <c r="F218" s="10"/>
      <c r="G218" s="11"/>
    </row>
    <row r="219" spans="1:7" ht="12.5" x14ac:dyDescent="0.25">
      <c r="A219" s="13"/>
      <c r="B219" s="13"/>
      <c r="C219" s="13"/>
      <c r="D219" s="8"/>
      <c r="F219" s="10"/>
      <c r="G219" s="11"/>
    </row>
    <row r="220" spans="1:7" ht="12.5" x14ac:dyDescent="0.25">
      <c r="A220" s="13"/>
      <c r="B220" s="13"/>
      <c r="C220" s="13"/>
      <c r="D220" s="8"/>
      <c r="F220" s="10"/>
      <c r="G220" s="11"/>
    </row>
    <row r="221" spans="1:7" ht="12.5" x14ac:dyDescent="0.25">
      <c r="A221" s="13"/>
      <c r="B221" s="13"/>
      <c r="C221" s="13"/>
      <c r="D221" s="8"/>
      <c r="F221" s="10"/>
      <c r="G221" s="11"/>
    </row>
    <row r="222" spans="1:7" ht="12.5" x14ac:dyDescent="0.25">
      <c r="A222" s="13"/>
      <c r="B222" s="13"/>
      <c r="C222" s="13"/>
      <c r="D222" s="8"/>
      <c r="F222" s="10"/>
      <c r="G222" s="11"/>
    </row>
    <row r="223" spans="1:7" ht="12.5" x14ac:dyDescent="0.25">
      <c r="A223" s="13"/>
      <c r="B223" s="13"/>
      <c r="C223" s="13"/>
      <c r="D223" s="8"/>
      <c r="F223" s="10"/>
      <c r="G223" s="11"/>
    </row>
    <row r="224" spans="1:7" ht="12.5" x14ac:dyDescent="0.25">
      <c r="A224" s="13"/>
      <c r="B224" s="13"/>
      <c r="C224" s="13"/>
      <c r="D224" s="8"/>
      <c r="F224" s="10"/>
      <c r="G224" s="11"/>
    </row>
    <row r="225" spans="1:7" ht="12.5" x14ac:dyDescent="0.25">
      <c r="A225" s="13"/>
      <c r="B225" s="13"/>
      <c r="C225" s="13"/>
      <c r="D225" s="8"/>
      <c r="F225" s="10"/>
      <c r="G225" s="11"/>
    </row>
    <row r="226" spans="1:7" ht="12.5" x14ac:dyDescent="0.25">
      <c r="A226" s="13"/>
      <c r="B226" s="13"/>
      <c r="C226" s="13"/>
      <c r="D226" s="8"/>
      <c r="F226" s="10"/>
      <c r="G226" s="11"/>
    </row>
    <row r="227" spans="1:7" ht="12.5" x14ac:dyDescent="0.25">
      <c r="A227" s="13"/>
      <c r="B227" s="13"/>
      <c r="C227" s="13"/>
      <c r="D227" s="8"/>
      <c r="F227" s="10"/>
      <c r="G227" s="11"/>
    </row>
    <row r="228" spans="1:7" ht="12.5" x14ac:dyDescent="0.25">
      <c r="A228" s="13"/>
      <c r="B228" s="13"/>
      <c r="C228" s="13"/>
      <c r="D228" s="8"/>
      <c r="F228" s="10"/>
      <c r="G228" s="11"/>
    </row>
    <row r="229" spans="1:7" ht="12.5" x14ac:dyDescent="0.25">
      <c r="A229" s="13"/>
      <c r="B229" s="13"/>
      <c r="C229" s="13"/>
      <c r="D229" s="8"/>
      <c r="F229" s="10"/>
      <c r="G229" s="11"/>
    </row>
    <row r="230" spans="1:7" ht="12.5" x14ac:dyDescent="0.25">
      <c r="A230" s="13"/>
      <c r="B230" s="13"/>
      <c r="C230" s="13"/>
      <c r="D230" s="8"/>
      <c r="F230" s="10"/>
      <c r="G230" s="11"/>
    </row>
    <row r="231" spans="1:7" ht="12.5" x14ac:dyDescent="0.25">
      <c r="A231" s="13"/>
      <c r="B231" s="13"/>
      <c r="C231" s="13"/>
      <c r="D231" s="8"/>
      <c r="F231" s="10"/>
      <c r="G231" s="11"/>
    </row>
    <row r="232" spans="1:7" ht="12.5" x14ac:dyDescent="0.25">
      <c r="A232" s="13"/>
      <c r="B232" s="13"/>
      <c r="C232" s="13"/>
      <c r="D232" s="8"/>
      <c r="F232" s="10"/>
      <c r="G232" s="11"/>
    </row>
    <row r="233" spans="1:7" ht="12.5" x14ac:dyDescent="0.25">
      <c r="A233" s="13"/>
      <c r="B233" s="13"/>
      <c r="C233" s="13"/>
      <c r="D233" s="8"/>
      <c r="F233" s="10"/>
      <c r="G233" s="11"/>
    </row>
    <row r="234" spans="1:7" ht="12.5" x14ac:dyDescent="0.25">
      <c r="A234" s="13"/>
      <c r="B234" s="13"/>
      <c r="C234" s="13"/>
      <c r="D234" s="8"/>
      <c r="F234" s="10"/>
      <c r="G234" s="11"/>
    </row>
    <row r="235" spans="1:7" ht="12.5" x14ac:dyDescent="0.25">
      <c r="A235" s="13"/>
      <c r="B235" s="13"/>
      <c r="C235" s="13"/>
      <c r="D235" s="8"/>
      <c r="F235" s="10"/>
      <c r="G235" s="11"/>
    </row>
    <row r="236" spans="1:7" ht="12.5" x14ac:dyDescent="0.25">
      <c r="A236" s="13"/>
      <c r="B236" s="13"/>
      <c r="C236" s="13"/>
      <c r="D236" s="8"/>
      <c r="F236" s="10"/>
      <c r="G236" s="11"/>
    </row>
    <row r="237" spans="1:7" ht="12.5" x14ac:dyDescent="0.25">
      <c r="A237" s="13"/>
      <c r="B237" s="13"/>
      <c r="C237" s="13"/>
      <c r="D237" s="8"/>
      <c r="F237" s="10"/>
      <c r="G237" s="11"/>
    </row>
    <row r="238" spans="1:7" ht="12.5" x14ac:dyDescent="0.25">
      <c r="A238" s="13"/>
      <c r="B238" s="13"/>
      <c r="C238" s="13"/>
      <c r="D238" s="8"/>
      <c r="F238" s="10"/>
      <c r="G238" s="11"/>
    </row>
    <row r="239" spans="1:7" ht="12.5" x14ac:dyDescent="0.25">
      <c r="A239" s="13"/>
      <c r="B239" s="13"/>
      <c r="C239" s="13"/>
      <c r="D239" s="8"/>
      <c r="F239" s="10"/>
      <c r="G239" s="11"/>
    </row>
    <row r="240" spans="1:7" ht="12.5" x14ac:dyDescent="0.25">
      <c r="A240" s="13"/>
      <c r="B240" s="13"/>
      <c r="C240" s="13"/>
      <c r="D240" s="8"/>
      <c r="F240" s="10"/>
      <c r="G240" s="11"/>
    </row>
    <row r="241" spans="1:7" ht="12.5" x14ac:dyDescent="0.25">
      <c r="A241" s="13"/>
      <c r="B241" s="13"/>
      <c r="C241" s="13"/>
      <c r="D241" s="8"/>
      <c r="F241" s="10"/>
      <c r="G241" s="11"/>
    </row>
    <row r="242" spans="1:7" ht="12.5" x14ac:dyDescent="0.25">
      <c r="A242" s="13"/>
      <c r="B242" s="13"/>
      <c r="C242" s="13"/>
      <c r="D242" s="8"/>
      <c r="F242" s="10"/>
      <c r="G242" s="11"/>
    </row>
    <row r="243" spans="1:7" ht="12.5" x14ac:dyDescent="0.25">
      <c r="A243" s="13"/>
      <c r="B243" s="13"/>
      <c r="C243" s="13"/>
      <c r="D243" s="8"/>
      <c r="F243" s="10"/>
      <c r="G243" s="11"/>
    </row>
    <row r="244" spans="1:7" ht="12.5" x14ac:dyDescent="0.25">
      <c r="A244" s="13"/>
      <c r="B244" s="13"/>
      <c r="C244" s="13"/>
      <c r="D244" s="8"/>
      <c r="F244" s="10"/>
      <c r="G244" s="11"/>
    </row>
    <row r="245" spans="1:7" ht="12.5" x14ac:dyDescent="0.25">
      <c r="A245" s="13"/>
      <c r="B245" s="13"/>
      <c r="C245" s="13"/>
      <c r="D245" s="8"/>
      <c r="F245" s="10"/>
      <c r="G245" s="11"/>
    </row>
    <row r="246" spans="1:7" ht="12.5" x14ac:dyDescent="0.25">
      <c r="A246" s="13"/>
      <c r="B246" s="13"/>
      <c r="C246" s="13"/>
      <c r="D246" s="8"/>
      <c r="F246" s="10"/>
      <c r="G246" s="11"/>
    </row>
    <row r="247" spans="1:7" ht="12.5" x14ac:dyDescent="0.25">
      <c r="A247" s="13"/>
      <c r="B247" s="13"/>
      <c r="C247" s="13"/>
      <c r="D247" s="8"/>
      <c r="F247" s="10"/>
      <c r="G247" s="11"/>
    </row>
    <row r="248" spans="1:7" ht="12.5" x14ac:dyDescent="0.25">
      <c r="A248" s="13"/>
      <c r="B248" s="13"/>
      <c r="C248" s="13"/>
      <c r="D248" s="8"/>
      <c r="F248" s="10"/>
      <c r="G248" s="11"/>
    </row>
    <row r="249" spans="1:7" ht="12.5" x14ac:dyDescent="0.25">
      <c r="A249" s="13"/>
      <c r="B249" s="13"/>
      <c r="C249" s="13"/>
      <c r="D249" s="8"/>
      <c r="F249" s="10"/>
      <c r="G249" s="11"/>
    </row>
    <row r="250" spans="1:7" ht="12.5" x14ac:dyDescent="0.25">
      <c r="A250" s="13"/>
      <c r="B250" s="13"/>
      <c r="C250" s="13"/>
      <c r="D250" s="8"/>
      <c r="F250" s="10"/>
      <c r="G250" s="11"/>
    </row>
    <row r="251" spans="1:7" ht="12.5" x14ac:dyDescent="0.25">
      <c r="A251" s="13"/>
      <c r="B251" s="13"/>
      <c r="C251" s="13"/>
      <c r="D251" s="8"/>
      <c r="F251" s="10"/>
      <c r="G251" s="11"/>
    </row>
    <row r="252" spans="1:7" ht="12.5" x14ac:dyDescent="0.25">
      <c r="A252" s="13"/>
      <c r="B252" s="13"/>
      <c r="C252" s="13"/>
      <c r="D252" s="8"/>
      <c r="F252" s="10"/>
      <c r="G252" s="11"/>
    </row>
    <row r="253" spans="1:7" ht="12.5" x14ac:dyDescent="0.25">
      <c r="A253" s="13"/>
      <c r="B253" s="13"/>
      <c r="C253" s="13"/>
      <c r="D253" s="8"/>
      <c r="F253" s="10"/>
      <c r="G253" s="11"/>
    </row>
    <row r="254" spans="1:7" ht="12.5" x14ac:dyDescent="0.25">
      <c r="A254" s="13"/>
      <c r="B254" s="13"/>
      <c r="C254" s="13"/>
      <c r="D254" s="8"/>
      <c r="F254" s="10"/>
      <c r="G254" s="11"/>
    </row>
    <row r="255" spans="1:7" ht="12.5" x14ac:dyDescent="0.25">
      <c r="A255" s="13"/>
      <c r="B255" s="13"/>
      <c r="C255" s="13"/>
      <c r="D255" s="8"/>
      <c r="F255" s="10"/>
      <c r="G255" s="11"/>
    </row>
    <row r="256" spans="1:7" ht="12.5" x14ac:dyDescent="0.25">
      <c r="A256" s="13"/>
      <c r="B256" s="13"/>
      <c r="C256" s="13"/>
      <c r="D256" s="8"/>
      <c r="F256" s="10"/>
      <c r="G256" s="11"/>
    </row>
    <row r="257" spans="1:7" ht="12.5" x14ac:dyDescent="0.25">
      <c r="A257" s="13"/>
      <c r="B257" s="13"/>
      <c r="C257" s="13"/>
      <c r="D257" s="8"/>
      <c r="F257" s="10"/>
      <c r="G257" s="11"/>
    </row>
    <row r="258" spans="1:7" ht="12.5" x14ac:dyDescent="0.25">
      <c r="A258" s="13"/>
      <c r="B258" s="13"/>
      <c r="C258" s="13"/>
      <c r="D258" s="8"/>
      <c r="F258" s="10"/>
      <c r="G258" s="11"/>
    </row>
    <row r="259" spans="1:7" ht="12.5" x14ac:dyDescent="0.25">
      <c r="A259" s="13"/>
      <c r="B259" s="13"/>
      <c r="C259" s="13"/>
      <c r="D259" s="8"/>
      <c r="F259" s="10"/>
      <c r="G259" s="11"/>
    </row>
    <row r="260" spans="1:7" ht="12.5" x14ac:dyDescent="0.25">
      <c r="A260" s="13"/>
      <c r="B260" s="13"/>
      <c r="C260" s="13"/>
      <c r="D260" s="8"/>
      <c r="F260" s="10"/>
      <c r="G260" s="11"/>
    </row>
    <row r="261" spans="1:7" ht="12.5" x14ac:dyDescent="0.25">
      <c r="A261" s="13"/>
      <c r="B261" s="13"/>
      <c r="C261" s="13"/>
      <c r="D261" s="8"/>
      <c r="F261" s="10"/>
      <c r="G261" s="11"/>
    </row>
    <row r="262" spans="1:7" ht="12.5" x14ac:dyDescent="0.25">
      <c r="A262" s="13"/>
      <c r="B262" s="13"/>
      <c r="C262" s="13"/>
      <c r="D262" s="8"/>
      <c r="F262" s="10"/>
      <c r="G262" s="11"/>
    </row>
    <row r="263" spans="1:7" ht="12.5" x14ac:dyDescent="0.25">
      <c r="A263" s="13"/>
      <c r="B263" s="13"/>
      <c r="C263" s="13"/>
      <c r="D263" s="8"/>
      <c r="F263" s="10"/>
      <c r="G263" s="11"/>
    </row>
    <row r="264" spans="1:7" ht="12.5" x14ac:dyDescent="0.25">
      <c r="A264" s="13"/>
      <c r="B264" s="13"/>
      <c r="C264" s="13"/>
      <c r="D264" s="8"/>
      <c r="F264" s="10"/>
      <c r="G264" s="11"/>
    </row>
    <row r="265" spans="1:7" ht="12.5" x14ac:dyDescent="0.25">
      <c r="A265" s="13"/>
      <c r="B265" s="13"/>
      <c r="C265" s="13"/>
      <c r="D265" s="8"/>
      <c r="F265" s="10"/>
      <c r="G265" s="11"/>
    </row>
    <row r="266" spans="1:7" ht="12.5" x14ac:dyDescent="0.25">
      <c r="A266" s="13"/>
      <c r="B266" s="13"/>
      <c r="C266" s="13"/>
      <c r="D266" s="8"/>
      <c r="F266" s="10"/>
      <c r="G266" s="11"/>
    </row>
    <row r="267" spans="1:7" ht="12.5" x14ac:dyDescent="0.25">
      <c r="A267" s="13"/>
      <c r="B267" s="13"/>
      <c r="C267" s="13"/>
      <c r="D267" s="8"/>
      <c r="F267" s="10"/>
      <c r="G267" s="11"/>
    </row>
    <row r="268" spans="1:7" ht="12.5" x14ac:dyDescent="0.25">
      <c r="A268" s="13"/>
      <c r="B268" s="13"/>
      <c r="C268" s="13"/>
      <c r="D268" s="8"/>
      <c r="F268" s="10"/>
      <c r="G268" s="11"/>
    </row>
    <row r="269" spans="1:7" ht="12.5" x14ac:dyDescent="0.25">
      <c r="A269" s="13"/>
      <c r="B269" s="13"/>
      <c r="C269" s="13"/>
      <c r="D269" s="8"/>
      <c r="F269" s="10"/>
      <c r="G269" s="11"/>
    </row>
    <row r="270" spans="1:7" ht="12.5" x14ac:dyDescent="0.25">
      <c r="A270" s="13"/>
      <c r="B270" s="13"/>
      <c r="C270" s="13"/>
      <c r="D270" s="8"/>
      <c r="F270" s="10"/>
      <c r="G270" s="11"/>
    </row>
    <row r="271" spans="1:7" ht="12.5" x14ac:dyDescent="0.25">
      <c r="A271" s="13"/>
      <c r="B271" s="13"/>
      <c r="C271" s="13"/>
      <c r="D271" s="8"/>
      <c r="F271" s="10"/>
      <c r="G271" s="11"/>
    </row>
    <row r="272" spans="1:7" ht="12.5" x14ac:dyDescent="0.25">
      <c r="A272" s="13"/>
      <c r="B272" s="13"/>
      <c r="C272" s="13"/>
      <c r="D272" s="8"/>
      <c r="F272" s="10"/>
      <c r="G272" s="11"/>
    </row>
    <row r="273" spans="1:7" ht="12.5" x14ac:dyDescent="0.25">
      <c r="A273" s="13"/>
      <c r="B273" s="13"/>
      <c r="C273" s="13"/>
      <c r="D273" s="8"/>
      <c r="F273" s="10"/>
      <c r="G273" s="11"/>
    </row>
    <row r="274" spans="1:7" ht="12.5" x14ac:dyDescent="0.25">
      <c r="A274" s="13"/>
      <c r="B274" s="13"/>
      <c r="C274" s="13"/>
      <c r="D274" s="8"/>
      <c r="F274" s="10"/>
      <c r="G274" s="11"/>
    </row>
    <row r="275" spans="1:7" ht="12.5" x14ac:dyDescent="0.25">
      <c r="A275" s="13"/>
      <c r="B275" s="13"/>
      <c r="C275" s="13"/>
      <c r="D275" s="8"/>
      <c r="F275" s="10"/>
      <c r="G275" s="11"/>
    </row>
    <row r="276" spans="1:7" ht="12.5" x14ac:dyDescent="0.25">
      <c r="A276" s="13"/>
      <c r="B276" s="13"/>
      <c r="C276" s="13"/>
      <c r="D276" s="8"/>
      <c r="F276" s="10"/>
      <c r="G276" s="11"/>
    </row>
    <row r="277" spans="1:7" ht="12.5" x14ac:dyDescent="0.25">
      <c r="A277" s="13"/>
      <c r="B277" s="13"/>
      <c r="C277" s="13"/>
      <c r="D277" s="8"/>
      <c r="F277" s="10"/>
      <c r="G277" s="11"/>
    </row>
    <row r="278" spans="1:7" ht="12.5" x14ac:dyDescent="0.25">
      <c r="A278" s="13"/>
      <c r="B278" s="13"/>
      <c r="C278" s="13"/>
      <c r="D278" s="8"/>
      <c r="F278" s="10"/>
      <c r="G278" s="11"/>
    </row>
    <row r="279" spans="1:7" ht="12.5" x14ac:dyDescent="0.25">
      <c r="A279" s="13"/>
      <c r="B279" s="13"/>
      <c r="C279" s="13"/>
      <c r="D279" s="8"/>
      <c r="F279" s="10"/>
      <c r="G279" s="11"/>
    </row>
    <row r="280" spans="1:7" ht="12.5" x14ac:dyDescent="0.25">
      <c r="A280" s="13"/>
      <c r="B280" s="13"/>
      <c r="C280" s="13"/>
      <c r="D280" s="8"/>
      <c r="F280" s="10"/>
      <c r="G280" s="11"/>
    </row>
    <row r="281" spans="1:7" ht="12.5" x14ac:dyDescent="0.25">
      <c r="A281" s="13"/>
      <c r="B281" s="13"/>
      <c r="C281" s="13"/>
      <c r="D281" s="8"/>
      <c r="F281" s="10"/>
      <c r="G281" s="11"/>
    </row>
    <row r="282" spans="1:7" ht="12.5" x14ac:dyDescent="0.25">
      <c r="A282" s="13"/>
      <c r="B282" s="13"/>
      <c r="C282" s="13"/>
      <c r="D282" s="8"/>
      <c r="F282" s="10"/>
      <c r="G282" s="11"/>
    </row>
    <row r="283" spans="1:7" ht="12.5" x14ac:dyDescent="0.25">
      <c r="A283" s="13"/>
      <c r="B283" s="13"/>
      <c r="C283" s="13"/>
      <c r="D283" s="8"/>
      <c r="F283" s="10"/>
      <c r="G283" s="11"/>
    </row>
    <row r="284" spans="1:7" ht="12.5" x14ac:dyDescent="0.25">
      <c r="A284" s="13"/>
      <c r="B284" s="13"/>
      <c r="C284" s="13"/>
      <c r="D284" s="8"/>
      <c r="F284" s="10"/>
      <c r="G284" s="11"/>
    </row>
    <row r="285" spans="1:7" ht="12.5" x14ac:dyDescent="0.25">
      <c r="A285" s="13"/>
      <c r="B285" s="13"/>
      <c r="C285" s="13"/>
      <c r="D285" s="8"/>
      <c r="F285" s="10"/>
      <c r="G285" s="11"/>
    </row>
    <row r="286" spans="1:7" ht="12.5" x14ac:dyDescent="0.25">
      <c r="A286" s="13"/>
      <c r="B286" s="13"/>
      <c r="C286" s="13"/>
      <c r="D286" s="8"/>
      <c r="F286" s="10"/>
      <c r="G286" s="11"/>
    </row>
    <row r="287" spans="1:7" ht="12.5" x14ac:dyDescent="0.25">
      <c r="A287" s="13"/>
      <c r="B287" s="13"/>
      <c r="C287" s="13"/>
      <c r="D287" s="8"/>
      <c r="F287" s="10"/>
      <c r="G287" s="11"/>
    </row>
    <row r="288" spans="1:7" ht="12.5" x14ac:dyDescent="0.25">
      <c r="A288" s="13"/>
      <c r="B288" s="13"/>
      <c r="C288" s="13"/>
      <c r="D288" s="8"/>
      <c r="F288" s="10"/>
      <c r="G288" s="11"/>
    </row>
    <row r="289" spans="1:7" ht="12.5" x14ac:dyDescent="0.25">
      <c r="A289" s="13"/>
      <c r="B289" s="13"/>
      <c r="C289" s="13"/>
      <c r="D289" s="8"/>
      <c r="F289" s="10"/>
      <c r="G289" s="11"/>
    </row>
    <row r="290" spans="1:7" ht="12.5" x14ac:dyDescent="0.25">
      <c r="A290" s="13"/>
      <c r="B290" s="13"/>
      <c r="C290" s="13"/>
      <c r="D290" s="8"/>
      <c r="F290" s="10"/>
      <c r="G290" s="11"/>
    </row>
    <row r="291" spans="1:7" ht="12.5" x14ac:dyDescent="0.25">
      <c r="A291" s="13"/>
      <c r="B291" s="13"/>
      <c r="C291" s="13"/>
      <c r="D291" s="8"/>
      <c r="F291" s="10"/>
      <c r="G291" s="11"/>
    </row>
    <row r="292" spans="1:7" ht="12.5" x14ac:dyDescent="0.25">
      <c r="A292" s="13"/>
      <c r="B292" s="13"/>
      <c r="C292" s="13"/>
      <c r="D292" s="8"/>
      <c r="F292" s="10"/>
      <c r="G292" s="11"/>
    </row>
    <row r="293" spans="1:7" ht="12.5" x14ac:dyDescent="0.25">
      <c r="A293" s="13"/>
      <c r="B293" s="13"/>
      <c r="C293" s="13"/>
      <c r="D293" s="8"/>
      <c r="F293" s="10"/>
      <c r="G293" s="11"/>
    </row>
    <row r="294" spans="1:7" ht="12.5" x14ac:dyDescent="0.25">
      <c r="A294" s="13"/>
      <c r="B294" s="13"/>
      <c r="C294" s="13"/>
      <c r="D294" s="8"/>
      <c r="F294" s="10"/>
      <c r="G294" s="11"/>
    </row>
    <row r="295" spans="1:7" ht="12.5" x14ac:dyDescent="0.25">
      <c r="A295" s="13"/>
      <c r="B295" s="13"/>
      <c r="C295" s="13"/>
      <c r="D295" s="8"/>
      <c r="F295" s="10"/>
      <c r="G295" s="11"/>
    </row>
    <row r="296" spans="1:7" ht="12.5" x14ac:dyDescent="0.25">
      <c r="A296" s="13"/>
      <c r="B296" s="13"/>
      <c r="C296" s="13"/>
      <c r="D296" s="8"/>
      <c r="F296" s="10"/>
      <c r="G296" s="11"/>
    </row>
    <row r="297" spans="1:7" ht="12.5" x14ac:dyDescent="0.25">
      <c r="A297" s="13"/>
      <c r="B297" s="13"/>
      <c r="C297" s="13"/>
      <c r="D297" s="8"/>
      <c r="F297" s="10"/>
      <c r="G297" s="11"/>
    </row>
    <row r="298" spans="1:7" ht="12.5" x14ac:dyDescent="0.25">
      <c r="A298" s="13"/>
      <c r="B298" s="13"/>
      <c r="C298" s="13"/>
      <c r="D298" s="8"/>
      <c r="F298" s="10"/>
      <c r="G298" s="11"/>
    </row>
    <row r="299" spans="1:7" ht="12.5" x14ac:dyDescent="0.25">
      <c r="A299" s="13"/>
      <c r="B299" s="13"/>
      <c r="C299" s="13"/>
      <c r="D299" s="8"/>
      <c r="F299" s="10"/>
      <c r="G299" s="11"/>
    </row>
    <row r="300" spans="1:7" ht="12.5" x14ac:dyDescent="0.25">
      <c r="A300" s="13"/>
      <c r="B300" s="13"/>
      <c r="C300" s="13"/>
      <c r="D300" s="8"/>
      <c r="F300" s="10"/>
      <c r="G300" s="11"/>
    </row>
    <row r="301" spans="1:7" ht="12.5" x14ac:dyDescent="0.25">
      <c r="A301" s="13"/>
      <c r="B301" s="13"/>
      <c r="C301" s="13"/>
      <c r="D301" s="8"/>
      <c r="F301" s="10"/>
      <c r="G301" s="11"/>
    </row>
    <row r="302" spans="1:7" ht="12.5" x14ac:dyDescent="0.25">
      <c r="A302" s="13"/>
      <c r="B302" s="13"/>
      <c r="C302" s="13"/>
      <c r="D302" s="8"/>
      <c r="F302" s="10"/>
      <c r="G302" s="11"/>
    </row>
    <row r="303" spans="1:7" ht="12.5" x14ac:dyDescent="0.25">
      <c r="A303" s="13"/>
      <c r="B303" s="13"/>
      <c r="C303" s="13"/>
      <c r="D303" s="8"/>
      <c r="F303" s="10"/>
      <c r="G303" s="11"/>
    </row>
    <row r="304" spans="1:7" ht="12.5" x14ac:dyDescent="0.25">
      <c r="A304" s="13"/>
      <c r="B304" s="13"/>
      <c r="C304" s="13"/>
      <c r="D304" s="8"/>
      <c r="F304" s="10"/>
      <c r="G304" s="11"/>
    </row>
    <row r="305" spans="1:7" ht="12.5" x14ac:dyDescent="0.25">
      <c r="A305" s="13"/>
      <c r="B305" s="13"/>
      <c r="C305" s="13"/>
      <c r="D305" s="8"/>
      <c r="F305" s="10"/>
      <c r="G305" s="11"/>
    </row>
    <row r="306" spans="1:7" ht="12.5" x14ac:dyDescent="0.25">
      <c r="A306" s="13"/>
      <c r="B306" s="13"/>
      <c r="C306" s="13"/>
      <c r="D306" s="8"/>
      <c r="F306" s="10"/>
      <c r="G306" s="11"/>
    </row>
    <row r="307" spans="1:7" ht="12.5" x14ac:dyDescent="0.25">
      <c r="A307" s="13"/>
      <c r="B307" s="13"/>
      <c r="C307" s="13"/>
      <c r="D307" s="8"/>
      <c r="F307" s="10"/>
      <c r="G307" s="11"/>
    </row>
    <row r="308" spans="1:7" ht="12.5" x14ac:dyDescent="0.25">
      <c r="A308" s="13"/>
      <c r="B308" s="13"/>
      <c r="C308" s="13"/>
      <c r="D308" s="8"/>
      <c r="F308" s="10"/>
      <c r="G308" s="11"/>
    </row>
    <row r="309" spans="1:7" ht="12.5" x14ac:dyDescent="0.25">
      <c r="A309" s="13"/>
      <c r="B309" s="13"/>
      <c r="C309" s="13"/>
      <c r="D309" s="8"/>
      <c r="F309" s="10"/>
      <c r="G309" s="11"/>
    </row>
    <row r="310" spans="1:7" ht="12.5" x14ac:dyDescent="0.25">
      <c r="A310" s="13"/>
      <c r="B310" s="13"/>
      <c r="C310" s="13"/>
      <c r="D310" s="8"/>
      <c r="F310" s="10"/>
      <c r="G310" s="11"/>
    </row>
    <row r="311" spans="1:7" ht="12.5" x14ac:dyDescent="0.25">
      <c r="A311" s="13"/>
      <c r="B311" s="13"/>
      <c r="C311" s="13"/>
      <c r="D311" s="8"/>
      <c r="F311" s="10"/>
      <c r="G311" s="11"/>
    </row>
    <row r="312" spans="1:7" ht="12.5" x14ac:dyDescent="0.25">
      <c r="A312" s="13"/>
      <c r="B312" s="13"/>
      <c r="C312" s="13"/>
      <c r="D312" s="8"/>
      <c r="F312" s="10"/>
      <c r="G312" s="11"/>
    </row>
    <row r="313" spans="1:7" ht="12.5" x14ac:dyDescent="0.25">
      <c r="A313" s="13"/>
      <c r="B313" s="13"/>
      <c r="C313" s="13"/>
      <c r="D313" s="8"/>
      <c r="F313" s="10"/>
      <c r="G313" s="11"/>
    </row>
    <row r="314" spans="1:7" ht="12.5" x14ac:dyDescent="0.25">
      <c r="A314" s="13"/>
      <c r="B314" s="13"/>
      <c r="C314" s="13"/>
      <c r="D314" s="8"/>
      <c r="F314" s="10"/>
      <c r="G314" s="11"/>
    </row>
    <row r="315" spans="1:7" ht="12.5" x14ac:dyDescent="0.25">
      <c r="A315" s="13"/>
      <c r="B315" s="13"/>
      <c r="C315" s="13"/>
      <c r="D315" s="8"/>
      <c r="F315" s="10"/>
      <c r="G315" s="11"/>
    </row>
    <row r="316" spans="1:7" ht="12.5" x14ac:dyDescent="0.25">
      <c r="A316" s="13"/>
      <c r="B316" s="13"/>
      <c r="C316" s="13"/>
      <c r="D316" s="8"/>
      <c r="F316" s="10"/>
      <c r="G316" s="11"/>
    </row>
    <row r="317" spans="1:7" ht="12.5" x14ac:dyDescent="0.25">
      <c r="A317" s="13"/>
      <c r="B317" s="13"/>
      <c r="C317" s="13"/>
      <c r="D317" s="8"/>
      <c r="F317" s="10"/>
      <c r="G317" s="11"/>
    </row>
    <row r="318" spans="1:7" ht="12.5" x14ac:dyDescent="0.25">
      <c r="A318" s="13"/>
      <c r="B318" s="13"/>
      <c r="C318" s="13"/>
      <c r="D318" s="8"/>
      <c r="F318" s="10"/>
      <c r="G318" s="11"/>
    </row>
    <row r="319" spans="1:7" ht="12.5" x14ac:dyDescent="0.25">
      <c r="A319" s="13"/>
      <c r="B319" s="13"/>
      <c r="C319" s="13"/>
      <c r="D319" s="8"/>
      <c r="F319" s="10"/>
      <c r="G319" s="11"/>
    </row>
    <row r="320" spans="1:7" ht="12.5" x14ac:dyDescent="0.25">
      <c r="A320" s="13"/>
      <c r="B320" s="13"/>
      <c r="C320" s="13"/>
      <c r="D320" s="8"/>
      <c r="F320" s="10"/>
      <c r="G320" s="11"/>
    </row>
    <row r="321" spans="1:7" ht="12.5" x14ac:dyDescent="0.25">
      <c r="A321" s="13"/>
      <c r="B321" s="13"/>
      <c r="C321" s="13"/>
      <c r="D321" s="8"/>
      <c r="F321" s="10"/>
      <c r="G321" s="11"/>
    </row>
    <row r="322" spans="1:7" ht="12.5" x14ac:dyDescent="0.25">
      <c r="A322" s="13"/>
      <c r="B322" s="13"/>
      <c r="C322" s="13"/>
      <c r="D322" s="8"/>
      <c r="F322" s="10"/>
      <c r="G322" s="11"/>
    </row>
    <row r="323" spans="1:7" ht="12.5" x14ac:dyDescent="0.25">
      <c r="A323" s="13"/>
      <c r="B323" s="13"/>
      <c r="C323" s="13"/>
      <c r="D323" s="8"/>
      <c r="F323" s="10"/>
      <c r="G323" s="11"/>
    </row>
    <row r="324" spans="1:7" ht="12.5" x14ac:dyDescent="0.25">
      <c r="A324" s="13"/>
      <c r="B324" s="13"/>
      <c r="C324" s="13"/>
      <c r="D324" s="8"/>
      <c r="F324" s="10"/>
      <c r="G324" s="11"/>
    </row>
    <row r="325" spans="1:7" ht="12.5" x14ac:dyDescent="0.25">
      <c r="A325" s="13"/>
      <c r="B325" s="13"/>
      <c r="C325" s="13"/>
      <c r="D325" s="8"/>
      <c r="F325" s="10"/>
      <c r="G325" s="11"/>
    </row>
    <row r="326" spans="1:7" ht="12.5" x14ac:dyDescent="0.25">
      <c r="A326" s="13"/>
      <c r="B326" s="13"/>
      <c r="C326" s="13"/>
      <c r="D326" s="8"/>
      <c r="F326" s="10"/>
      <c r="G326" s="11"/>
    </row>
    <row r="327" spans="1:7" ht="12.5" x14ac:dyDescent="0.25">
      <c r="A327" s="13"/>
      <c r="B327" s="13"/>
      <c r="C327" s="13"/>
      <c r="D327" s="8"/>
      <c r="F327" s="10"/>
      <c r="G327" s="11"/>
    </row>
    <row r="328" spans="1:7" ht="12.5" x14ac:dyDescent="0.25">
      <c r="A328" s="13"/>
      <c r="B328" s="13"/>
      <c r="C328" s="13"/>
      <c r="D328" s="8"/>
      <c r="F328" s="10"/>
      <c r="G328" s="11"/>
    </row>
    <row r="329" spans="1:7" ht="12.5" x14ac:dyDescent="0.25">
      <c r="A329" s="13"/>
      <c r="B329" s="13"/>
      <c r="C329" s="13"/>
      <c r="D329" s="8"/>
      <c r="F329" s="10"/>
      <c r="G329" s="11"/>
    </row>
    <row r="330" spans="1:7" ht="12.5" x14ac:dyDescent="0.25">
      <c r="A330" s="13"/>
      <c r="B330" s="13"/>
      <c r="C330" s="13"/>
      <c r="D330" s="8"/>
      <c r="F330" s="10"/>
      <c r="G330" s="11"/>
    </row>
    <row r="331" spans="1:7" ht="12.5" x14ac:dyDescent="0.25">
      <c r="A331" s="13"/>
      <c r="B331" s="13"/>
      <c r="C331" s="13"/>
      <c r="D331" s="8"/>
      <c r="F331" s="10"/>
      <c r="G331" s="11"/>
    </row>
    <row r="332" spans="1:7" ht="12.5" x14ac:dyDescent="0.25">
      <c r="A332" s="13"/>
      <c r="B332" s="13"/>
      <c r="C332" s="13"/>
      <c r="D332" s="8"/>
      <c r="F332" s="10"/>
      <c r="G332" s="11"/>
    </row>
    <row r="333" spans="1:7" ht="12.5" x14ac:dyDescent="0.25">
      <c r="A333" s="13"/>
      <c r="B333" s="13"/>
      <c r="C333" s="13"/>
      <c r="D333" s="8"/>
      <c r="F333" s="10"/>
      <c r="G333" s="11"/>
    </row>
    <row r="334" spans="1:7" ht="12.5" x14ac:dyDescent="0.25">
      <c r="A334" s="13"/>
      <c r="B334" s="13"/>
      <c r="C334" s="13"/>
      <c r="D334" s="8"/>
      <c r="F334" s="10"/>
      <c r="G334" s="11"/>
    </row>
    <row r="335" spans="1:7" ht="12.5" x14ac:dyDescent="0.25">
      <c r="A335" s="13"/>
      <c r="B335" s="13"/>
      <c r="C335" s="13"/>
      <c r="D335" s="8"/>
      <c r="F335" s="10"/>
      <c r="G335" s="11"/>
    </row>
    <row r="336" spans="1:7" ht="12.5" x14ac:dyDescent="0.25">
      <c r="A336" s="13"/>
      <c r="B336" s="13"/>
      <c r="C336" s="13"/>
      <c r="D336" s="8"/>
      <c r="F336" s="10"/>
      <c r="G336" s="11"/>
    </row>
    <row r="337" spans="1:7" ht="12.5" x14ac:dyDescent="0.25">
      <c r="A337" s="13"/>
      <c r="B337" s="13"/>
      <c r="C337" s="13"/>
      <c r="D337" s="8"/>
      <c r="F337" s="10"/>
      <c r="G337" s="11"/>
    </row>
    <row r="338" spans="1:7" ht="12.5" x14ac:dyDescent="0.25">
      <c r="A338" s="13"/>
      <c r="B338" s="13"/>
      <c r="C338" s="13"/>
      <c r="D338" s="8"/>
      <c r="F338" s="10"/>
      <c r="G338" s="11"/>
    </row>
    <row r="339" spans="1:7" ht="12.5" x14ac:dyDescent="0.25">
      <c r="A339" s="13"/>
      <c r="B339" s="13"/>
      <c r="C339" s="13"/>
      <c r="D339" s="8"/>
      <c r="F339" s="10"/>
      <c r="G339" s="11"/>
    </row>
    <row r="340" spans="1:7" ht="12.5" x14ac:dyDescent="0.25">
      <c r="A340" s="13"/>
      <c r="B340" s="13"/>
      <c r="C340" s="13"/>
      <c r="D340" s="8"/>
      <c r="F340" s="10"/>
      <c r="G340" s="11"/>
    </row>
    <row r="341" spans="1:7" ht="12.5" x14ac:dyDescent="0.25">
      <c r="A341" s="13"/>
      <c r="B341" s="13"/>
      <c r="C341" s="13"/>
      <c r="D341" s="8"/>
      <c r="F341" s="10"/>
      <c r="G341" s="11"/>
    </row>
    <row r="342" spans="1:7" ht="12.5" x14ac:dyDescent="0.25">
      <c r="A342" s="13"/>
      <c r="B342" s="13"/>
      <c r="C342" s="13"/>
      <c r="D342" s="8"/>
      <c r="F342" s="10"/>
      <c r="G342" s="11"/>
    </row>
    <row r="343" spans="1:7" ht="12.5" x14ac:dyDescent="0.25">
      <c r="A343" s="13"/>
      <c r="B343" s="13"/>
      <c r="C343" s="13"/>
      <c r="D343" s="8"/>
      <c r="F343" s="10"/>
      <c r="G343" s="11"/>
    </row>
    <row r="344" spans="1:7" ht="12.5" x14ac:dyDescent="0.25">
      <c r="A344" s="13"/>
      <c r="B344" s="13"/>
      <c r="C344" s="13"/>
      <c r="D344" s="8"/>
      <c r="F344" s="10"/>
      <c r="G344" s="11"/>
    </row>
    <row r="345" spans="1:7" ht="12.5" x14ac:dyDescent="0.25">
      <c r="A345" s="13"/>
      <c r="B345" s="13"/>
      <c r="C345" s="13"/>
      <c r="D345" s="8"/>
      <c r="F345" s="10"/>
      <c r="G345" s="11"/>
    </row>
    <row r="346" spans="1:7" ht="12.5" x14ac:dyDescent="0.25">
      <c r="A346" s="13"/>
      <c r="B346" s="13"/>
      <c r="C346" s="13"/>
      <c r="D346" s="8"/>
      <c r="F346" s="10"/>
      <c r="G346" s="11"/>
    </row>
    <row r="347" spans="1:7" ht="12.5" x14ac:dyDescent="0.25">
      <c r="A347" s="13"/>
      <c r="B347" s="13"/>
      <c r="C347" s="13"/>
      <c r="D347" s="8"/>
      <c r="F347" s="10"/>
      <c r="G347" s="11"/>
    </row>
    <row r="348" spans="1:7" ht="12.5" x14ac:dyDescent="0.25">
      <c r="A348" s="13"/>
      <c r="B348" s="13"/>
      <c r="C348" s="13"/>
      <c r="D348" s="8"/>
      <c r="F348" s="10"/>
      <c r="G348" s="11"/>
    </row>
    <row r="349" spans="1:7" ht="12.5" x14ac:dyDescent="0.25">
      <c r="A349" s="13"/>
      <c r="B349" s="13"/>
      <c r="C349" s="13"/>
      <c r="D349" s="8"/>
      <c r="F349" s="10"/>
      <c r="G349" s="11"/>
    </row>
    <row r="350" spans="1:7" ht="12.5" x14ac:dyDescent="0.25">
      <c r="A350" s="13"/>
      <c r="B350" s="13"/>
      <c r="C350" s="13"/>
      <c r="D350" s="8"/>
      <c r="F350" s="10"/>
      <c r="G350" s="11"/>
    </row>
    <row r="351" spans="1:7" ht="12.5" x14ac:dyDescent="0.25">
      <c r="A351" s="13"/>
      <c r="B351" s="13"/>
      <c r="C351" s="13"/>
      <c r="D351" s="8"/>
      <c r="F351" s="10"/>
      <c r="G351" s="11"/>
    </row>
    <row r="352" spans="1:7" ht="12.5" x14ac:dyDescent="0.25">
      <c r="A352" s="13"/>
      <c r="B352" s="13"/>
      <c r="C352" s="13"/>
      <c r="D352" s="8"/>
      <c r="F352" s="10"/>
      <c r="G352" s="11"/>
    </row>
    <row r="353" spans="1:7" ht="12.5" x14ac:dyDescent="0.25">
      <c r="A353" s="13"/>
      <c r="B353" s="13"/>
      <c r="C353" s="13"/>
      <c r="D353" s="8"/>
      <c r="F353" s="10"/>
      <c r="G353" s="11"/>
    </row>
    <row r="354" spans="1:7" ht="12.5" x14ac:dyDescent="0.25">
      <c r="A354" s="13"/>
      <c r="B354" s="13"/>
      <c r="C354" s="13"/>
      <c r="D354" s="8"/>
      <c r="F354" s="10"/>
      <c r="G354" s="11"/>
    </row>
    <row r="355" spans="1:7" ht="12.5" x14ac:dyDescent="0.25">
      <c r="A355" s="13"/>
      <c r="B355" s="13"/>
      <c r="C355" s="13"/>
      <c r="D355" s="8"/>
      <c r="F355" s="10"/>
      <c r="G355" s="11"/>
    </row>
    <row r="356" spans="1:7" ht="12.5" x14ac:dyDescent="0.25">
      <c r="A356" s="13"/>
      <c r="B356" s="13"/>
      <c r="C356" s="13"/>
      <c r="D356" s="8"/>
      <c r="F356" s="10"/>
      <c r="G356" s="11"/>
    </row>
    <row r="357" spans="1:7" ht="12.5" x14ac:dyDescent="0.25">
      <c r="A357" s="13"/>
      <c r="B357" s="13"/>
      <c r="C357" s="13"/>
      <c r="D357" s="8"/>
      <c r="F357" s="10"/>
      <c r="G357" s="11"/>
    </row>
    <row r="358" spans="1:7" ht="12.5" x14ac:dyDescent="0.25">
      <c r="A358" s="13"/>
      <c r="B358" s="13"/>
      <c r="C358" s="13"/>
      <c r="D358" s="8"/>
      <c r="F358" s="10"/>
      <c r="G358" s="11"/>
    </row>
    <row r="359" spans="1:7" ht="12.5" x14ac:dyDescent="0.25">
      <c r="A359" s="13"/>
      <c r="B359" s="13"/>
      <c r="C359" s="13"/>
      <c r="D359" s="8"/>
      <c r="F359" s="10"/>
      <c r="G359" s="11"/>
    </row>
    <row r="360" spans="1:7" ht="12.5" x14ac:dyDescent="0.25">
      <c r="A360" s="13"/>
      <c r="B360" s="13"/>
      <c r="C360" s="13"/>
      <c r="D360" s="8"/>
      <c r="F360" s="10"/>
      <c r="G360" s="11"/>
    </row>
    <row r="361" spans="1:7" ht="12.5" x14ac:dyDescent="0.25">
      <c r="A361" s="13"/>
      <c r="B361" s="13"/>
      <c r="C361" s="13"/>
      <c r="D361" s="8"/>
      <c r="F361" s="10"/>
      <c r="G361" s="11"/>
    </row>
    <row r="362" spans="1:7" ht="12.5" x14ac:dyDescent="0.25">
      <c r="A362" s="13"/>
      <c r="B362" s="13"/>
      <c r="C362" s="13"/>
      <c r="D362" s="8"/>
      <c r="F362" s="10"/>
      <c r="G362" s="11"/>
    </row>
    <row r="363" spans="1:7" ht="12.5" x14ac:dyDescent="0.25">
      <c r="A363" s="13"/>
      <c r="B363" s="13"/>
      <c r="C363" s="13"/>
      <c r="D363" s="8"/>
      <c r="F363" s="10"/>
      <c r="G363" s="11"/>
    </row>
    <row r="364" spans="1:7" ht="12.5" x14ac:dyDescent="0.25">
      <c r="A364" s="13"/>
      <c r="B364" s="13"/>
      <c r="C364" s="13"/>
      <c r="D364" s="8"/>
      <c r="F364" s="10"/>
      <c r="G364" s="11"/>
    </row>
    <row r="365" spans="1:7" ht="12.5" x14ac:dyDescent="0.25">
      <c r="A365" s="13"/>
      <c r="B365" s="13"/>
      <c r="C365" s="13"/>
      <c r="D365" s="8"/>
      <c r="F365" s="10"/>
      <c r="G365" s="11"/>
    </row>
    <row r="366" spans="1:7" ht="12.5" x14ac:dyDescent="0.25">
      <c r="A366" s="13"/>
      <c r="B366" s="13"/>
      <c r="C366" s="13"/>
      <c r="D366" s="8"/>
      <c r="F366" s="10"/>
      <c r="G366" s="11"/>
    </row>
    <row r="367" spans="1:7" ht="12.5" x14ac:dyDescent="0.25">
      <c r="A367" s="13"/>
      <c r="B367" s="13"/>
      <c r="C367" s="13"/>
      <c r="D367" s="8"/>
      <c r="F367" s="10"/>
      <c r="G367" s="11"/>
    </row>
    <row r="368" spans="1:7" ht="12.5" x14ac:dyDescent="0.25">
      <c r="A368" s="13"/>
      <c r="B368" s="13"/>
      <c r="C368" s="13"/>
      <c r="D368" s="8"/>
      <c r="F368" s="10"/>
      <c r="G368" s="11"/>
    </row>
    <row r="369" spans="1:7" ht="12.5" x14ac:dyDescent="0.25">
      <c r="A369" s="13"/>
      <c r="B369" s="13"/>
      <c r="C369" s="13"/>
      <c r="D369" s="8"/>
      <c r="F369" s="10"/>
      <c r="G369" s="11"/>
    </row>
    <row r="370" spans="1:7" ht="12.5" x14ac:dyDescent="0.25">
      <c r="A370" s="13"/>
      <c r="B370" s="13"/>
      <c r="C370" s="13"/>
      <c r="D370" s="8"/>
      <c r="F370" s="10"/>
      <c r="G370" s="11"/>
    </row>
    <row r="371" spans="1:7" ht="12.5" x14ac:dyDescent="0.25">
      <c r="A371" s="13"/>
      <c r="B371" s="13"/>
      <c r="C371" s="13"/>
      <c r="D371" s="8"/>
      <c r="F371" s="10"/>
      <c r="G371" s="11"/>
    </row>
    <row r="372" spans="1:7" ht="12.5" x14ac:dyDescent="0.25">
      <c r="A372" s="13"/>
      <c r="B372" s="13"/>
      <c r="C372" s="13"/>
      <c r="D372" s="8"/>
      <c r="F372" s="10"/>
      <c r="G372" s="11"/>
    </row>
    <row r="373" spans="1:7" ht="12.5" x14ac:dyDescent="0.25">
      <c r="A373" s="13"/>
      <c r="B373" s="13"/>
      <c r="C373" s="13"/>
      <c r="D373" s="8"/>
      <c r="F373" s="10"/>
      <c r="G373" s="11"/>
    </row>
    <row r="374" spans="1:7" ht="12.5" x14ac:dyDescent="0.25">
      <c r="A374" s="13"/>
      <c r="B374" s="13"/>
      <c r="C374" s="13"/>
      <c r="D374" s="8"/>
      <c r="F374" s="10"/>
      <c r="G374" s="11"/>
    </row>
    <row r="375" spans="1:7" ht="12.5" x14ac:dyDescent="0.25">
      <c r="A375" s="13"/>
      <c r="B375" s="13"/>
      <c r="C375" s="13"/>
      <c r="D375" s="8"/>
      <c r="F375" s="10"/>
      <c r="G375" s="11"/>
    </row>
    <row r="376" spans="1:7" ht="12.5" x14ac:dyDescent="0.25">
      <c r="A376" s="13"/>
      <c r="B376" s="13"/>
      <c r="C376" s="13"/>
      <c r="D376" s="8"/>
      <c r="F376" s="10"/>
      <c r="G376" s="11"/>
    </row>
    <row r="377" spans="1:7" ht="12.5" x14ac:dyDescent="0.25">
      <c r="A377" s="13"/>
      <c r="B377" s="13"/>
      <c r="C377" s="13"/>
      <c r="D377" s="8"/>
      <c r="F377" s="10"/>
      <c r="G377" s="11"/>
    </row>
    <row r="378" spans="1:7" ht="12.5" x14ac:dyDescent="0.25">
      <c r="A378" s="13"/>
      <c r="B378" s="13"/>
      <c r="C378" s="13"/>
      <c r="D378" s="8"/>
      <c r="F378" s="10"/>
      <c r="G378" s="11"/>
    </row>
    <row r="379" spans="1:7" ht="12.5" x14ac:dyDescent="0.25">
      <c r="A379" s="13"/>
      <c r="B379" s="13"/>
      <c r="C379" s="13"/>
      <c r="D379" s="8"/>
      <c r="F379" s="10"/>
      <c r="G379" s="11"/>
    </row>
    <row r="380" spans="1:7" ht="12.5" x14ac:dyDescent="0.25">
      <c r="A380" s="13"/>
      <c r="B380" s="13"/>
      <c r="C380" s="13"/>
      <c r="D380" s="8"/>
      <c r="F380" s="10"/>
      <c r="G380" s="11"/>
    </row>
    <row r="381" spans="1:7" ht="12.5" x14ac:dyDescent="0.25">
      <c r="A381" s="13"/>
      <c r="B381" s="13"/>
      <c r="C381" s="13"/>
      <c r="D381" s="8"/>
      <c r="F381" s="10"/>
      <c r="G381" s="11"/>
    </row>
    <row r="382" spans="1:7" ht="12.5" x14ac:dyDescent="0.25">
      <c r="A382" s="13"/>
      <c r="B382" s="13"/>
      <c r="C382" s="13"/>
      <c r="D382" s="8"/>
      <c r="F382" s="10"/>
      <c r="G382" s="11"/>
    </row>
    <row r="383" spans="1:7" ht="12.5" x14ac:dyDescent="0.25">
      <c r="A383" s="13"/>
      <c r="B383" s="13"/>
      <c r="C383" s="13"/>
      <c r="D383" s="8"/>
      <c r="F383" s="10"/>
      <c r="G383" s="11"/>
    </row>
    <row r="384" spans="1:7" ht="12.5" x14ac:dyDescent="0.25">
      <c r="A384" s="13"/>
      <c r="B384" s="13"/>
      <c r="C384" s="13"/>
      <c r="D384" s="8"/>
      <c r="F384" s="10"/>
      <c r="G384" s="11"/>
    </row>
    <row r="385" spans="1:7" ht="12.5" x14ac:dyDescent="0.25">
      <c r="A385" s="13"/>
      <c r="B385" s="13"/>
      <c r="C385" s="13"/>
      <c r="D385" s="8"/>
      <c r="F385" s="10"/>
      <c r="G385" s="11"/>
    </row>
    <row r="386" spans="1:7" ht="12.5" x14ac:dyDescent="0.25">
      <c r="A386" s="13"/>
      <c r="B386" s="13"/>
      <c r="C386" s="13"/>
      <c r="D386" s="8"/>
      <c r="F386" s="10"/>
      <c r="G386" s="11"/>
    </row>
    <row r="387" spans="1:7" ht="12.5" x14ac:dyDescent="0.25">
      <c r="A387" s="13"/>
      <c r="B387" s="13"/>
      <c r="C387" s="13"/>
      <c r="D387" s="8"/>
      <c r="F387" s="10"/>
      <c r="G387" s="11"/>
    </row>
    <row r="388" spans="1:7" ht="12.5" x14ac:dyDescent="0.25">
      <c r="A388" s="13"/>
      <c r="B388" s="13"/>
      <c r="C388" s="13"/>
      <c r="D388" s="8"/>
      <c r="F388" s="10"/>
      <c r="G388" s="11"/>
    </row>
    <row r="389" spans="1:7" ht="12.5" x14ac:dyDescent="0.25">
      <c r="A389" s="13"/>
      <c r="B389" s="13"/>
      <c r="C389" s="13"/>
      <c r="D389" s="8"/>
      <c r="F389" s="10"/>
      <c r="G389" s="11"/>
    </row>
    <row r="390" spans="1:7" ht="12.5" x14ac:dyDescent="0.25">
      <c r="A390" s="13"/>
      <c r="B390" s="13"/>
      <c r="C390" s="13"/>
      <c r="D390" s="8"/>
      <c r="F390" s="10"/>
      <c r="G390" s="11"/>
    </row>
    <row r="391" spans="1:7" ht="12.5" x14ac:dyDescent="0.25">
      <c r="A391" s="13"/>
      <c r="B391" s="13"/>
      <c r="C391" s="13"/>
      <c r="D391" s="8"/>
      <c r="F391" s="10"/>
      <c r="G391" s="11"/>
    </row>
    <row r="392" spans="1:7" ht="12.5" x14ac:dyDescent="0.25">
      <c r="A392" s="13"/>
      <c r="B392" s="13"/>
      <c r="C392" s="13"/>
      <c r="D392" s="8"/>
      <c r="F392" s="10"/>
      <c r="G392" s="11"/>
    </row>
    <row r="393" spans="1:7" ht="12.5" x14ac:dyDescent="0.25">
      <c r="A393" s="13"/>
      <c r="B393" s="13"/>
      <c r="C393" s="13"/>
      <c r="D393" s="8"/>
      <c r="F393" s="10"/>
      <c r="G393" s="11"/>
    </row>
    <row r="394" spans="1:7" ht="12.5" x14ac:dyDescent="0.25">
      <c r="A394" s="13"/>
      <c r="B394" s="13"/>
      <c r="C394" s="13"/>
      <c r="D394" s="8"/>
      <c r="F394" s="10"/>
      <c r="G394" s="11"/>
    </row>
    <row r="395" spans="1:7" ht="12.5" x14ac:dyDescent="0.25">
      <c r="A395" s="13"/>
      <c r="B395" s="13"/>
      <c r="C395" s="13"/>
      <c r="D395" s="8"/>
      <c r="F395" s="10"/>
      <c r="G395" s="11"/>
    </row>
    <row r="396" spans="1:7" ht="12.5" x14ac:dyDescent="0.25">
      <c r="A396" s="13"/>
      <c r="B396" s="13"/>
      <c r="C396" s="13"/>
      <c r="D396" s="8"/>
      <c r="F396" s="10"/>
      <c r="G396" s="11"/>
    </row>
    <row r="397" spans="1:7" ht="12.5" x14ac:dyDescent="0.25">
      <c r="A397" s="13"/>
      <c r="B397" s="13"/>
      <c r="C397" s="13"/>
      <c r="D397" s="8"/>
      <c r="F397" s="10"/>
      <c r="G397" s="11"/>
    </row>
    <row r="398" spans="1:7" ht="12.5" x14ac:dyDescent="0.25">
      <c r="A398" s="13"/>
      <c r="B398" s="13"/>
      <c r="C398" s="13"/>
      <c r="D398" s="8"/>
      <c r="F398" s="10"/>
      <c r="G398" s="11"/>
    </row>
    <row r="399" spans="1:7" ht="12.5" x14ac:dyDescent="0.25">
      <c r="A399" s="13"/>
      <c r="B399" s="13"/>
      <c r="C399" s="13"/>
      <c r="D399" s="8"/>
      <c r="F399" s="10"/>
      <c r="G399" s="11"/>
    </row>
    <row r="400" spans="1:7" ht="12.5" x14ac:dyDescent="0.25">
      <c r="A400" s="13"/>
      <c r="B400" s="13"/>
      <c r="C400" s="13"/>
      <c r="D400" s="8"/>
      <c r="F400" s="10"/>
      <c r="G400" s="11"/>
    </row>
    <row r="401" spans="1:7" ht="12.5" x14ac:dyDescent="0.25">
      <c r="A401" s="13"/>
      <c r="B401" s="13"/>
      <c r="C401" s="13"/>
      <c r="D401" s="8"/>
      <c r="F401" s="10"/>
      <c r="G401" s="11"/>
    </row>
    <row r="402" spans="1:7" ht="12.5" x14ac:dyDescent="0.25">
      <c r="A402" s="13"/>
      <c r="B402" s="13"/>
      <c r="C402" s="13"/>
      <c r="D402" s="8"/>
      <c r="F402" s="10"/>
      <c r="G402" s="11"/>
    </row>
    <row r="403" spans="1:7" ht="12.5" x14ac:dyDescent="0.25">
      <c r="A403" s="13"/>
      <c r="B403" s="13"/>
      <c r="C403" s="13"/>
      <c r="D403" s="8"/>
      <c r="F403" s="10"/>
      <c r="G403" s="11"/>
    </row>
    <row r="404" spans="1:7" ht="12.5" x14ac:dyDescent="0.25">
      <c r="A404" s="13"/>
      <c r="B404" s="13"/>
      <c r="C404" s="13"/>
      <c r="D404" s="8"/>
      <c r="F404" s="10"/>
      <c r="G404" s="11"/>
    </row>
    <row r="405" spans="1:7" ht="12.5" x14ac:dyDescent="0.25">
      <c r="A405" s="13"/>
      <c r="B405" s="13"/>
      <c r="C405" s="13"/>
      <c r="D405" s="8"/>
      <c r="F405" s="10"/>
      <c r="G405" s="11"/>
    </row>
    <row r="406" spans="1:7" ht="12.5" x14ac:dyDescent="0.25">
      <c r="A406" s="13"/>
      <c r="B406" s="13"/>
      <c r="C406" s="13"/>
      <c r="D406" s="8"/>
      <c r="F406" s="10"/>
      <c r="G406" s="11"/>
    </row>
    <row r="407" spans="1:7" ht="12.5" x14ac:dyDescent="0.25">
      <c r="A407" s="13"/>
      <c r="B407" s="13"/>
      <c r="C407" s="13"/>
      <c r="D407" s="8"/>
      <c r="F407" s="10"/>
      <c r="G407" s="11"/>
    </row>
    <row r="408" spans="1:7" ht="12.5" x14ac:dyDescent="0.25">
      <c r="A408" s="13"/>
      <c r="B408" s="13"/>
      <c r="C408" s="13"/>
      <c r="D408" s="8"/>
      <c r="F408" s="10"/>
      <c r="G408" s="11"/>
    </row>
    <row r="409" spans="1:7" ht="12.5" x14ac:dyDescent="0.25">
      <c r="A409" s="13"/>
      <c r="B409" s="13"/>
      <c r="C409" s="13"/>
      <c r="D409" s="8"/>
      <c r="F409" s="10"/>
      <c r="G409" s="11"/>
    </row>
    <row r="410" spans="1:7" ht="12.5" x14ac:dyDescent="0.25">
      <c r="A410" s="13"/>
      <c r="B410" s="13"/>
      <c r="C410" s="13"/>
      <c r="D410" s="8"/>
      <c r="F410" s="10"/>
      <c r="G410" s="11"/>
    </row>
    <row r="411" spans="1:7" ht="12.5" x14ac:dyDescent="0.25">
      <c r="A411" s="13"/>
      <c r="B411" s="13"/>
      <c r="C411" s="13"/>
      <c r="D411" s="8"/>
      <c r="F411" s="10"/>
      <c r="G411" s="11"/>
    </row>
    <row r="412" spans="1:7" ht="12.5" x14ac:dyDescent="0.25">
      <c r="A412" s="13"/>
      <c r="B412" s="13"/>
      <c r="C412" s="13"/>
      <c r="D412" s="8"/>
      <c r="F412" s="10"/>
      <c r="G412" s="11"/>
    </row>
    <row r="413" spans="1:7" ht="12.5" x14ac:dyDescent="0.25">
      <c r="A413" s="13"/>
      <c r="B413" s="13"/>
      <c r="C413" s="13"/>
      <c r="D413" s="8"/>
      <c r="F413" s="10"/>
      <c r="G413" s="11"/>
    </row>
    <row r="414" spans="1:7" ht="12.5" x14ac:dyDescent="0.25">
      <c r="A414" s="13"/>
      <c r="B414" s="13"/>
      <c r="C414" s="13"/>
      <c r="D414" s="8"/>
      <c r="F414" s="10"/>
      <c r="G414" s="11"/>
    </row>
    <row r="415" spans="1:7" ht="12.5" x14ac:dyDescent="0.25">
      <c r="A415" s="13"/>
      <c r="B415" s="13"/>
      <c r="C415" s="13"/>
      <c r="D415" s="8"/>
      <c r="F415" s="10"/>
      <c r="G415" s="11"/>
    </row>
    <row r="416" spans="1:7" ht="12.5" x14ac:dyDescent="0.25">
      <c r="A416" s="13"/>
      <c r="B416" s="13"/>
      <c r="C416" s="13"/>
      <c r="D416" s="8"/>
      <c r="F416" s="10"/>
      <c r="G416" s="11"/>
    </row>
    <row r="417" spans="1:7" ht="12.5" x14ac:dyDescent="0.25">
      <c r="A417" s="13"/>
      <c r="B417" s="13"/>
      <c r="C417" s="13"/>
      <c r="D417" s="8"/>
      <c r="F417" s="10"/>
      <c r="G417" s="11"/>
    </row>
    <row r="418" spans="1:7" ht="12.5" x14ac:dyDescent="0.25">
      <c r="A418" s="13"/>
      <c r="B418" s="13"/>
      <c r="C418" s="13"/>
      <c r="D418" s="8"/>
      <c r="F418" s="10"/>
      <c r="G418" s="11"/>
    </row>
    <row r="419" spans="1:7" ht="12.5" x14ac:dyDescent="0.25">
      <c r="A419" s="13"/>
      <c r="B419" s="13"/>
      <c r="C419" s="13"/>
      <c r="D419" s="8"/>
      <c r="F419" s="10"/>
      <c r="G419" s="11"/>
    </row>
    <row r="420" spans="1:7" ht="12.5" x14ac:dyDescent="0.25">
      <c r="A420" s="13"/>
      <c r="B420" s="13"/>
      <c r="C420" s="13"/>
      <c r="D420" s="8"/>
      <c r="F420" s="10"/>
      <c r="G420" s="11"/>
    </row>
    <row r="421" spans="1:7" ht="12.5" x14ac:dyDescent="0.25">
      <c r="A421" s="13"/>
      <c r="B421" s="13"/>
      <c r="C421" s="13"/>
      <c r="D421" s="8"/>
      <c r="F421" s="10"/>
      <c r="G421" s="11"/>
    </row>
    <row r="422" spans="1:7" ht="12.5" x14ac:dyDescent="0.25">
      <c r="A422" s="13"/>
      <c r="B422" s="13"/>
      <c r="C422" s="13"/>
      <c r="D422" s="8"/>
      <c r="F422" s="10"/>
      <c r="G422" s="11"/>
    </row>
    <row r="423" spans="1:7" ht="12.5" x14ac:dyDescent="0.25">
      <c r="A423" s="13"/>
      <c r="B423" s="13"/>
      <c r="C423" s="13"/>
      <c r="D423" s="8"/>
      <c r="F423" s="10"/>
      <c r="G423" s="11"/>
    </row>
    <row r="424" spans="1:7" ht="12.5" x14ac:dyDescent="0.25">
      <c r="A424" s="13"/>
      <c r="B424" s="13"/>
      <c r="C424" s="13"/>
      <c r="D424" s="8"/>
      <c r="F424" s="10"/>
      <c r="G424" s="11"/>
    </row>
    <row r="425" spans="1:7" ht="12.5" x14ac:dyDescent="0.25">
      <c r="A425" s="13"/>
      <c r="B425" s="13"/>
      <c r="C425" s="13"/>
      <c r="D425" s="8"/>
      <c r="F425" s="10"/>
      <c r="G425" s="11"/>
    </row>
    <row r="426" spans="1:7" ht="12.5" x14ac:dyDescent="0.25">
      <c r="A426" s="13"/>
      <c r="B426" s="13"/>
      <c r="C426" s="13"/>
      <c r="D426" s="8"/>
      <c r="F426" s="10"/>
      <c r="G426" s="11"/>
    </row>
    <row r="427" spans="1:7" ht="12.5" x14ac:dyDescent="0.25">
      <c r="A427" s="13"/>
      <c r="B427" s="13"/>
      <c r="C427" s="13"/>
      <c r="D427" s="8"/>
      <c r="F427" s="10"/>
      <c r="G427" s="11"/>
    </row>
    <row r="428" spans="1:7" ht="12.5" x14ac:dyDescent="0.25">
      <c r="A428" s="13"/>
      <c r="B428" s="13"/>
      <c r="C428" s="13"/>
      <c r="D428" s="8"/>
      <c r="F428" s="10"/>
      <c r="G428" s="11"/>
    </row>
    <row r="429" spans="1:7" ht="12.5" x14ac:dyDescent="0.25">
      <c r="A429" s="13"/>
      <c r="B429" s="13"/>
      <c r="C429" s="13"/>
      <c r="D429" s="8"/>
      <c r="F429" s="10"/>
      <c r="G429" s="11"/>
    </row>
    <row r="430" spans="1:7" ht="12.5" x14ac:dyDescent="0.25">
      <c r="A430" s="13"/>
      <c r="B430" s="13"/>
      <c r="C430" s="13"/>
      <c r="D430" s="8"/>
      <c r="F430" s="10"/>
      <c r="G430" s="11"/>
    </row>
    <row r="431" spans="1:7" ht="12.5" x14ac:dyDescent="0.25">
      <c r="A431" s="13"/>
      <c r="B431" s="13"/>
      <c r="C431" s="13"/>
      <c r="D431" s="8"/>
      <c r="F431" s="10"/>
      <c r="G431" s="11"/>
    </row>
    <row r="432" spans="1:7" ht="12.5" x14ac:dyDescent="0.25">
      <c r="A432" s="13"/>
      <c r="B432" s="13"/>
      <c r="C432" s="13"/>
      <c r="D432" s="8"/>
      <c r="F432" s="10"/>
      <c r="G432" s="11"/>
    </row>
    <row r="433" spans="1:7" ht="12.5" x14ac:dyDescent="0.25">
      <c r="A433" s="13"/>
      <c r="B433" s="13"/>
      <c r="C433" s="13"/>
      <c r="D433" s="8"/>
      <c r="F433" s="10"/>
      <c r="G433" s="11"/>
    </row>
    <row r="434" spans="1:7" ht="12.5" x14ac:dyDescent="0.25">
      <c r="A434" s="13"/>
      <c r="B434" s="13"/>
      <c r="C434" s="13"/>
      <c r="D434" s="8"/>
      <c r="F434" s="10"/>
      <c r="G434" s="11"/>
    </row>
    <row r="435" spans="1:7" ht="12.5" x14ac:dyDescent="0.25">
      <c r="A435" s="13"/>
      <c r="B435" s="13"/>
      <c r="C435" s="13"/>
      <c r="D435" s="8"/>
      <c r="F435" s="10"/>
      <c r="G435" s="11"/>
    </row>
    <row r="436" spans="1:7" ht="12.5" x14ac:dyDescent="0.25">
      <c r="A436" s="13"/>
      <c r="B436" s="13"/>
      <c r="C436" s="13"/>
      <c r="D436" s="8"/>
      <c r="F436" s="10"/>
      <c r="G436" s="11"/>
    </row>
    <row r="437" spans="1:7" ht="12.5" x14ac:dyDescent="0.25">
      <c r="A437" s="13"/>
      <c r="B437" s="13"/>
      <c r="C437" s="13"/>
      <c r="D437" s="8"/>
      <c r="F437" s="10"/>
      <c r="G437" s="11"/>
    </row>
    <row r="438" spans="1:7" ht="12.5" x14ac:dyDescent="0.25">
      <c r="A438" s="13"/>
      <c r="B438" s="13"/>
      <c r="C438" s="13"/>
      <c r="D438" s="8"/>
      <c r="F438" s="10"/>
      <c r="G438" s="11"/>
    </row>
    <row r="439" spans="1:7" ht="12.5" x14ac:dyDescent="0.25">
      <c r="A439" s="13"/>
      <c r="B439" s="13"/>
      <c r="C439" s="13"/>
      <c r="D439" s="8"/>
      <c r="F439" s="10"/>
      <c r="G439" s="11"/>
    </row>
    <row r="440" spans="1:7" ht="12.5" x14ac:dyDescent="0.25">
      <c r="A440" s="13"/>
      <c r="B440" s="13"/>
      <c r="C440" s="13"/>
      <c r="D440" s="8"/>
      <c r="F440" s="10"/>
      <c r="G440" s="11"/>
    </row>
    <row r="441" spans="1:7" ht="12.5" x14ac:dyDescent="0.25">
      <c r="A441" s="13"/>
      <c r="B441" s="13"/>
      <c r="C441" s="13"/>
      <c r="D441" s="8"/>
      <c r="F441" s="10"/>
      <c r="G441" s="11"/>
    </row>
    <row r="442" spans="1:7" ht="12.5" x14ac:dyDescent="0.25">
      <c r="A442" s="13"/>
      <c r="B442" s="13"/>
      <c r="C442" s="13"/>
      <c r="D442" s="8"/>
      <c r="F442" s="10"/>
      <c r="G442" s="11"/>
    </row>
    <row r="443" spans="1:7" ht="12.5" x14ac:dyDescent="0.25">
      <c r="A443" s="13"/>
      <c r="B443" s="13"/>
      <c r="C443" s="13"/>
      <c r="D443" s="8"/>
      <c r="F443" s="10"/>
      <c r="G443" s="11"/>
    </row>
    <row r="444" spans="1:7" ht="12.5" x14ac:dyDescent="0.25">
      <c r="A444" s="13"/>
      <c r="B444" s="13"/>
      <c r="C444" s="13"/>
      <c r="D444" s="8"/>
      <c r="F444" s="10"/>
      <c r="G444" s="11"/>
    </row>
    <row r="445" spans="1:7" ht="12.5" x14ac:dyDescent="0.25">
      <c r="A445" s="13"/>
      <c r="B445" s="13"/>
      <c r="C445" s="13"/>
      <c r="D445" s="8"/>
      <c r="F445" s="10"/>
      <c r="G445" s="11"/>
    </row>
    <row r="446" spans="1:7" ht="12.5" x14ac:dyDescent="0.25">
      <c r="A446" s="13"/>
      <c r="B446" s="13"/>
      <c r="C446" s="13"/>
      <c r="D446" s="8"/>
      <c r="F446" s="10"/>
      <c r="G446" s="11"/>
    </row>
    <row r="447" spans="1:7" ht="12.5" x14ac:dyDescent="0.25">
      <c r="A447" s="13"/>
      <c r="B447" s="13"/>
      <c r="C447" s="13"/>
      <c r="D447" s="8"/>
      <c r="F447" s="10"/>
      <c r="G447" s="11"/>
    </row>
    <row r="448" spans="1:7" ht="12.5" x14ac:dyDescent="0.25">
      <c r="A448" s="13"/>
      <c r="B448" s="13"/>
      <c r="C448" s="13"/>
      <c r="D448" s="8"/>
      <c r="F448" s="10"/>
      <c r="G448" s="11"/>
    </row>
    <row r="449" spans="1:7" ht="12.5" x14ac:dyDescent="0.25">
      <c r="A449" s="13"/>
      <c r="B449" s="13"/>
      <c r="C449" s="13"/>
      <c r="D449" s="8"/>
      <c r="F449" s="10"/>
      <c r="G449" s="11"/>
    </row>
    <row r="450" spans="1:7" ht="12.5" x14ac:dyDescent="0.25">
      <c r="A450" s="13"/>
      <c r="B450" s="13"/>
      <c r="C450" s="13"/>
      <c r="D450" s="8"/>
      <c r="F450" s="10"/>
      <c r="G450" s="11"/>
    </row>
    <row r="451" spans="1:7" ht="12.5" x14ac:dyDescent="0.25">
      <c r="A451" s="13"/>
      <c r="B451" s="13"/>
      <c r="C451" s="13"/>
      <c r="D451" s="8"/>
      <c r="F451" s="10"/>
      <c r="G451" s="11"/>
    </row>
    <row r="452" spans="1:7" ht="12.5" x14ac:dyDescent="0.25">
      <c r="A452" s="13"/>
      <c r="B452" s="13"/>
      <c r="C452" s="13"/>
      <c r="D452" s="8"/>
      <c r="F452" s="10"/>
      <c r="G452" s="11"/>
    </row>
    <row r="453" spans="1:7" ht="12.5" x14ac:dyDescent="0.25">
      <c r="A453" s="13"/>
      <c r="B453" s="13"/>
      <c r="C453" s="13"/>
      <c r="D453" s="8"/>
      <c r="F453" s="10"/>
      <c r="G453" s="11"/>
    </row>
    <row r="454" spans="1:7" ht="12.5" x14ac:dyDescent="0.25">
      <c r="A454" s="13"/>
      <c r="B454" s="13"/>
      <c r="C454" s="13"/>
      <c r="D454" s="8"/>
      <c r="F454" s="10"/>
      <c r="G454" s="11"/>
    </row>
    <row r="455" spans="1:7" ht="12.5" x14ac:dyDescent="0.25">
      <c r="A455" s="13"/>
      <c r="B455" s="13"/>
      <c r="C455" s="13"/>
      <c r="D455" s="8"/>
      <c r="F455" s="10"/>
      <c r="G455" s="11"/>
    </row>
    <row r="456" spans="1:7" ht="12.5" x14ac:dyDescent="0.25">
      <c r="A456" s="13"/>
      <c r="B456" s="13"/>
      <c r="C456" s="13"/>
      <c r="D456" s="8"/>
      <c r="F456" s="10"/>
      <c r="G456" s="11"/>
    </row>
    <row r="457" spans="1:7" ht="12.5" x14ac:dyDescent="0.25">
      <c r="A457" s="13"/>
      <c r="B457" s="13"/>
      <c r="C457" s="13"/>
      <c r="D457" s="8"/>
      <c r="F457" s="10"/>
      <c r="G457" s="11"/>
    </row>
    <row r="458" spans="1:7" ht="12.5" x14ac:dyDescent="0.25">
      <c r="A458" s="13"/>
      <c r="B458" s="13"/>
      <c r="C458" s="13"/>
      <c r="D458" s="8"/>
      <c r="F458" s="10"/>
      <c r="G458" s="11"/>
    </row>
    <row r="459" spans="1:7" ht="12.5" x14ac:dyDescent="0.25">
      <c r="A459" s="13"/>
      <c r="B459" s="13"/>
      <c r="C459" s="13"/>
      <c r="D459" s="8"/>
      <c r="F459" s="10"/>
      <c r="G459" s="11"/>
    </row>
    <row r="460" spans="1:7" ht="12.5" x14ac:dyDescent="0.25">
      <c r="A460" s="13"/>
      <c r="B460" s="13"/>
      <c r="C460" s="13"/>
      <c r="D460" s="8"/>
      <c r="F460" s="10"/>
      <c r="G460" s="11"/>
    </row>
    <row r="461" spans="1:7" ht="12.5" x14ac:dyDescent="0.25">
      <c r="A461" s="13"/>
      <c r="B461" s="13"/>
      <c r="C461" s="13"/>
      <c r="D461" s="8"/>
      <c r="F461" s="10"/>
      <c r="G461" s="11"/>
    </row>
    <row r="462" spans="1:7" ht="12.5" x14ac:dyDescent="0.25">
      <c r="A462" s="13"/>
      <c r="B462" s="13"/>
      <c r="C462" s="13"/>
      <c r="D462" s="8"/>
      <c r="F462" s="10"/>
      <c r="G462" s="11"/>
    </row>
    <row r="463" spans="1:7" ht="12.5" x14ac:dyDescent="0.25">
      <c r="A463" s="13"/>
      <c r="B463" s="13"/>
      <c r="C463" s="13"/>
      <c r="D463" s="8"/>
      <c r="F463" s="10"/>
      <c r="G463" s="11"/>
    </row>
    <row r="464" spans="1:7" ht="12.5" x14ac:dyDescent="0.25">
      <c r="A464" s="13"/>
      <c r="B464" s="13"/>
      <c r="C464" s="13"/>
      <c r="D464" s="8"/>
      <c r="F464" s="10"/>
      <c r="G464" s="11"/>
    </row>
    <row r="465" spans="1:7" ht="12.5" x14ac:dyDescent="0.25">
      <c r="A465" s="13"/>
      <c r="B465" s="13"/>
      <c r="C465" s="13"/>
      <c r="D465" s="8"/>
      <c r="F465" s="10"/>
      <c r="G465" s="11"/>
    </row>
    <row r="466" spans="1:7" ht="12.5" x14ac:dyDescent="0.25">
      <c r="A466" s="13"/>
      <c r="B466" s="13"/>
      <c r="C466" s="13"/>
      <c r="D466" s="8"/>
      <c r="F466" s="10"/>
      <c r="G466" s="11"/>
    </row>
    <row r="467" spans="1:7" ht="12.5" x14ac:dyDescent="0.25">
      <c r="A467" s="13"/>
      <c r="B467" s="13"/>
      <c r="C467" s="13"/>
      <c r="D467" s="8"/>
      <c r="F467" s="10"/>
      <c r="G467" s="11"/>
    </row>
    <row r="468" spans="1:7" ht="12.5" x14ac:dyDescent="0.25">
      <c r="A468" s="13"/>
      <c r="B468" s="13"/>
      <c r="C468" s="13"/>
      <c r="D468" s="8"/>
      <c r="F468" s="10"/>
      <c r="G468" s="11"/>
    </row>
    <row r="469" spans="1:7" ht="12.5" x14ac:dyDescent="0.25">
      <c r="A469" s="13"/>
      <c r="B469" s="13"/>
      <c r="C469" s="13"/>
      <c r="D469" s="8"/>
      <c r="F469" s="10"/>
      <c r="G469" s="11"/>
    </row>
    <row r="470" spans="1:7" ht="12.5" x14ac:dyDescent="0.25">
      <c r="A470" s="13"/>
      <c r="B470" s="13"/>
      <c r="C470" s="13"/>
      <c r="D470" s="8"/>
      <c r="F470" s="10"/>
      <c r="G470" s="11"/>
    </row>
    <row r="471" spans="1:7" ht="12.5" x14ac:dyDescent="0.25">
      <c r="A471" s="13"/>
      <c r="B471" s="13"/>
      <c r="C471" s="13"/>
      <c r="D471" s="8"/>
      <c r="F471" s="10"/>
      <c r="G471" s="11"/>
    </row>
    <row r="472" spans="1:7" ht="12.5" x14ac:dyDescent="0.25">
      <c r="A472" s="13"/>
      <c r="B472" s="13"/>
      <c r="C472" s="13"/>
      <c r="D472" s="8"/>
      <c r="F472" s="10"/>
      <c r="G472" s="11"/>
    </row>
    <row r="473" spans="1:7" ht="12.5" x14ac:dyDescent="0.25">
      <c r="A473" s="13"/>
      <c r="B473" s="13"/>
      <c r="C473" s="13"/>
      <c r="D473" s="8"/>
      <c r="F473" s="10"/>
      <c r="G473" s="11"/>
    </row>
    <row r="474" spans="1:7" ht="12.5" x14ac:dyDescent="0.25">
      <c r="A474" s="13"/>
      <c r="B474" s="13"/>
      <c r="C474" s="13"/>
      <c r="D474" s="8"/>
      <c r="F474" s="10"/>
      <c r="G474" s="11"/>
    </row>
    <row r="475" spans="1:7" ht="12.5" x14ac:dyDescent="0.25">
      <c r="A475" s="13"/>
      <c r="B475" s="13"/>
      <c r="C475" s="13"/>
      <c r="D475" s="8"/>
      <c r="F475" s="10"/>
      <c r="G475" s="11"/>
    </row>
    <row r="476" spans="1:7" ht="12.5" x14ac:dyDescent="0.25">
      <c r="A476" s="13"/>
      <c r="B476" s="13"/>
      <c r="C476" s="13"/>
      <c r="D476" s="8"/>
      <c r="F476" s="10"/>
      <c r="G476" s="11"/>
    </row>
    <row r="477" spans="1:7" ht="12.5" x14ac:dyDescent="0.25">
      <c r="A477" s="13"/>
      <c r="B477" s="13"/>
      <c r="C477" s="13"/>
      <c r="D477" s="8"/>
      <c r="F477" s="10"/>
      <c r="G477" s="11"/>
    </row>
    <row r="478" spans="1:7" ht="12.5" x14ac:dyDescent="0.25">
      <c r="A478" s="13"/>
      <c r="B478" s="13"/>
      <c r="C478" s="13"/>
      <c r="D478" s="8"/>
      <c r="F478" s="10"/>
      <c r="G478" s="11"/>
    </row>
    <row r="479" spans="1:7" ht="12.5" x14ac:dyDescent="0.25">
      <c r="A479" s="13"/>
      <c r="B479" s="13"/>
      <c r="C479" s="13"/>
      <c r="D479" s="8"/>
      <c r="F479" s="10"/>
      <c r="G479" s="11"/>
    </row>
    <row r="480" spans="1:7" ht="12.5" x14ac:dyDescent="0.25">
      <c r="A480" s="13"/>
      <c r="B480" s="13"/>
      <c r="C480" s="13"/>
      <c r="D480" s="8"/>
      <c r="F480" s="10"/>
      <c r="G480" s="11"/>
    </row>
    <row r="481" spans="1:7" ht="12.5" x14ac:dyDescent="0.25">
      <c r="A481" s="13"/>
      <c r="B481" s="13"/>
      <c r="C481" s="13"/>
      <c r="D481" s="8"/>
      <c r="F481" s="10"/>
      <c r="G481" s="11"/>
    </row>
    <row r="482" spans="1:7" ht="12.5" x14ac:dyDescent="0.25">
      <c r="A482" s="13"/>
      <c r="B482" s="13"/>
      <c r="C482" s="13"/>
      <c r="D482" s="8"/>
      <c r="F482" s="10"/>
      <c r="G482" s="11"/>
    </row>
    <row r="483" spans="1:7" ht="12.5" x14ac:dyDescent="0.25">
      <c r="A483" s="13"/>
      <c r="B483" s="13"/>
      <c r="C483" s="13"/>
      <c r="D483" s="8"/>
      <c r="F483" s="10"/>
      <c r="G483" s="11"/>
    </row>
    <row r="484" spans="1:7" ht="12.5" x14ac:dyDescent="0.25">
      <c r="A484" s="13"/>
      <c r="B484" s="13"/>
      <c r="C484" s="13"/>
      <c r="D484" s="8"/>
      <c r="F484" s="10"/>
      <c r="G484" s="11"/>
    </row>
    <row r="485" spans="1:7" ht="12.5" x14ac:dyDescent="0.25">
      <c r="A485" s="13"/>
      <c r="B485" s="13"/>
      <c r="C485" s="13"/>
      <c r="D485" s="8"/>
      <c r="F485" s="10"/>
      <c r="G485" s="11"/>
    </row>
    <row r="486" spans="1:7" ht="12.5" x14ac:dyDescent="0.25">
      <c r="A486" s="13"/>
      <c r="B486" s="13"/>
      <c r="C486" s="13"/>
      <c r="D486" s="8"/>
      <c r="F486" s="10"/>
      <c r="G486" s="11"/>
    </row>
    <row r="487" spans="1:7" ht="12.5" x14ac:dyDescent="0.25">
      <c r="A487" s="13"/>
      <c r="B487" s="13"/>
      <c r="C487" s="13"/>
      <c r="D487" s="8"/>
      <c r="F487" s="10"/>
      <c r="G487" s="11"/>
    </row>
    <row r="488" spans="1:7" ht="12.5" x14ac:dyDescent="0.25">
      <c r="A488" s="13"/>
      <c r="B488" s="13"/>
      <c r="C488" s="13"/>
      <c r="D488" s="8"/>
      <c r="F488" s="10"/>
      <c r="G488" s="11"/>
    </row>
    <row r="489" spans="1:7" ht="12.5" x14ac:dyDescent="0.25">
      <c r="A489" s="13"/>
      <c r="B489" s="13"/>
      <c r="C489" s="13"/>
      <c r="D489" s="8"/>
      <c r="F489" s="10"/>
      <c r="G489" s="11"/>
    </row>
    <row r="490" spans="1:7" ht="12.5" x14ac:dyDescent="0.25">
      <c r="A490" s="13"/>
      <c r="B490" s="13"/>
      <c r="C490" s="13"/>
      <c r="D490" s="8"/>
      <c r="F490" s="10"/>
      <c r="G490" s="11"/>
    </row>
    <row r="491" spans="1:7" ht="12.5" x14ac:dyDescent="0.25">
      <c r="A491" s="13"/>
      <c r="B491" s="13"/>
      <c r="C491" s="13"/>
      <c r="D491" s="8"/>
      <c r="F491" s="10"/>
      <c r="G491" s="11"/>
    </row>
    <row r="492" spans="1:7" ht="12.5" x14ac:dyDescent="0.25">
      <c r="A492" s="13"/>
      <c r="B492" s="13"/>
      <c r="C492" s="13"/>
      <c r="D492" s="8"/>
      <c r="F492" s="10"/>
      <c r="G492" s="11"/>
    </row>
    <row r="493" spans="1:7" ht="12.5" x14ac:dyDescent="0.25">
      <c r="A493" s="13"/>
      <c r="B493" s="13"/>
      <c r="C493" s="13"/>
      <c r="D493" s="8"/>
      <c r="F493" s="10"/>
      <c r="G493" s="11"/>
    </row>
    <row r="494" spans="1:7" ht="12.5" x14ac:dyDescent="0.25">
      <c r="A494" s="13"/>
      <c r="B494" s="13"/>
      <c r="C494" s="13"/>
      <c r="D494" s="8"/>
      <c r="F494" s="10"/>
      <c r="G494" s="11"/>
    </row>
    <row r="495" spans="1:7" ht="12.5" x14ac:dyDescent="0.25">
      <c r="A495" s="13"/>
      <c r="B495" s="13"/>
      <c r="C495" s="13"/>
      <c r="D495" s="8"/>
      <c r="F495" s="10"/>
      <c r="G495" s="11"/>
    </row>
    <row r="496" spans="1:7" ht="12.5" x14ac:dyDescent="0.25">
      <c r="A496" s="13"/>
      <c r="B496" s="13"/>
      <c r="C496" s="13"/>
      <c r="D496" s="8"/>
      <c r="F496" s="10"/>
      <c r="G496" s="11"/>
    </row>
    <row r="497" spans="1:7" ht="12.5" x14ac:dyDescent="0.25">
      <c r="A497" s="13"/>
      <c r="B497" s="13"/>
      <c r="C497" s="13"/>
      <c r="D497" s="8"/>
      <c r="F497" s="10"/>
      <c r="G497" s="11"/>
    </row>
    <row r="498" spans="1:7" ht="12.5" x14ac:dyDescent="0.25">
      <c r="A498" s="13"/>
      <c r="B498" s="13"/>
      <c r="C498" s="13"/>
      <c r="D498" s="8"/>
      <c r="F498" s="10"/>
      <c r="G498" s="11"/>
    </row>
    <row r="499" spans="1:7" ht="12.5" x14ac:dyDescent="0.25">
      <c r="A499" s="13"/>
      <c r="B499" s="13"/>
      <c r="C499" s="13"/>
      <c r="D499" s="8"/>
      <c r="F499" s="10"/>
      <c r="G499" s="11"/>
    </row>
    <row r="500" spans="1:7" ht="12.5" x14ac:dyDescent="0.25">
      <c r="A500" s="13"/>
      <c r="B500" s="13"/>
      <c r="C500" s="13"/>
      <c r="D500" s="8"/>
      <c r="F500" s="10"/>
      <c r="G500" s="11"/>
    </row>
    <row r="501" spans="1:7" ht="12.5" x14ac:dyDescent="0.25">
      <c r="A501" s="13"/>
      <c r="B501" s="13"/>
      <c r="C501" s="13"/>
      <c r="D501" s="8"/>
      <c r="F501" s="10"/>
      <c r="G501" s="11"/>
    </row>
    <row r="502" spans="1:7" ht="12.5" x14ac:dyDescent="0.25">
      <c r="A502" s="13"/>
      <c r="B502" s="13"/>
      <c r="C502" s="13"/>
      <c r="D502" s="8"/>
      <c r="F502" s="10"/>
      <c r="G502" s="11"/>
    </row>
    <row r="503" spans="1:7" ht="12.5" x14ac:dyDescent="0.25">
      <c r="A503" s="13"/>
      <c r="B503" s="13"/>
      <c r="C503" s="13"/>
      <c r="D503" s="8"/>
      <c r="F503" s="10"/>
      <c r="G503" s="11"/>
    </row>
    <row r="504" spans="1:7" ht="12.5" x14ac:dyDescent="0.25">
      <c r="A504" s="13"/>
      <c r="B504" s="13"/>
      <c r="C504" s="13"/>
      <c r="D504" s="8"/>
      <c r="F504" s="10"/>
      <c r="G504" s="11"/>
    </row>
    <row r="505" spans="1:7" ht="12.5" x14ac:dyDescent="0.25">
      <c r="A505" s="13"/>
      <c r="B505" s="13"/>
      <c r="C505" s="13"/>
      <c r="D505" s="8"/>
      <c r="F505" s="10"/>
      <c r="G505" s="11"/>
    </row>
    <row r="506" spans="1:7" ht="12.5" x14ac:dyDescent="0.25">
      <c r="A506" s="13"/>
      <c r="B506" s="13"/>
      <c r="C506" s="13"/>
      <c r="D506" s="8"/>
      <c r="F506" s="10"/>
      <c r="G506" s="11"/>
    </row>
    <row r="507" spans="1:7" ht="12.5" x14ac:dyDescent="0.25">
      <c r="A507" s="13"/>
      <c r="B507" s="13"/>
      <c r="C507" s="13"/>
      <c r="D507" s="8"/>
      <c r="F507" s="10"/>
      <c r="G507" s="11"/>
    </row>
    <row r="508" spans="1:7" ht="12.5" x14ac:dyDescent="0.25">
      <c r="A508" s="13"/>
      <c r="B508" s="13"/>
      <c r="C508" s="13"/>
      <c r="D508" s="8"/>
      <c r="F508" s="10"/>
      <c r="G508" s="11"/>
    </row>
    <row r="509" spans="1:7" ht="12.5" x14ac:dyDescent="0.25">
      <c r="A509" s="13"/>
      <c r="B509" s="13"/>
      <c r="C509" s="13"/>
      <c r="D509" s="8"/>
      <c r="F509" s="10"/>
      <c r="G509" s="11"/>
    </row>
    <row r="510" spans="1:7" ht="12.5" x14ac:dyDescent="0.25">
      <c r="A510" s="13"/>
      <c r="B510" s="13"/>
      <c r="C510" s="13"/>
      <c r="D510" s="8"/>
      <c r="F510" s="10"/>
      <c r="G510" s="11"/>
    </row>
    <row r="511" spans="1:7" ht="12.5" x14ac:dyDescent="0.25">
      <c r="A511" s="13"/>
      <c r="B511" s="13"/>
      <c r="C511" s="13"/>
      <c r="D511" s="8"/>
      <c r="F511" s="10"/>
      <c r="G511" s="11"/>
    </row>
    <row r="512" spans="1:7" ht="12.5" x14ac:dyDescent="0.25">
      <c r="A512" s="13"/>
      <c r="B512" s="13"/>
      <c r="C512" s="13"/>
      <c r="D512" s="8"/>
      <c r="F512" s="10"/>
      <c r="G512" s="11"/>
    </row>
    <row r="513" spans="1:7" ht="12.5" x14ac:dyDescent="0.25">
      <c r="A513" s="13"/>
      <c r="B513" s="13"/>
      <c r="C513" s="13"/>
      <c r="D513" s="8"/>
      <c r="F513" s="10"/>
      <c r="G513" s="11"/>
    </row>
    <row r="514" spans="1:7" ht="12.5" x14ac:dyDescent="0.25">
      <c r="A514" s="13"/>
      <c r="B514" s="13"/>
      <c r="C514" s="13"/>
      <c r="D514" s="8"/>
      <c r="F514" s="10"/>
      <c r="G514" s="11"/>
    </row>
    <row r="515" spans="1:7" ht="12.5" x14ac:dyDescent="0.25">
      <c r="A515" s="13"/>
      <c r="B515" s="13"/>
      <c r="C515" s="13"/>
      <c r="D515" s="8"/>
      <c r="F515" s="10"/>
      <c r="G515" s="11"/>
    </row>
    <row r="516" spans="1:7" ht="12.5" x14ac:dyDescent="0.25">
      <c r="A516" s="13"/>
      <c r="B516" s="13"/>
      <c r="C516" s="13"/>
      <c r="D516" s="8"/>
      <c r="F516" s="10"/>
      <c r="G516" s="11"/>
    </row>
    <row r="517" spans="1:7" ht="12.5" x14ac:dyDescent="0.25">
      <c r="A517" s="13"/>
      <c r="B517" s="13"/>
      <c r="C517" s="13"/>
      <c r="D517" s="8"/>
      <c r="F517" s="10"/>
      <c r="G517" s="11"/>
    </row>
    <row r="518" spans="1:7" ht="12.5" x14ac:dyDescent="0.25">
      <c r="A518" s="13"/>
      <c r="B518" s="13"/>
      <c r="C518" s="13"/>
      <c r="D518" s="8"/>
      <c r="F518" s="10"/>
      <c r="G518" s="11"/>
    </row>
    <row r="519" spans="1:7" ht="12.5" x14ac:dyDescent="0.25">
      <c r="A519" s="13"/>
      <c r="B519" s="13"/>
      <c r="C519" s="13"/>
      <c r="D519" s="8"/>
      <c r="F519" s="10"/>
      <c r="G519" s="11"/>
    </row>
    <row r="520" spans="1:7" ht="12.5" x14ac:dyDescent="0.25">
      <c r="A520" s="13"/>
      <c r="B520" s="13"/>
      <c r="C520" s="13"/>
      <c r="D520" s="8"/>
      <c r="F520" s="10"/>
      <c r="G520" s="11"/>
    </row>
    <row r="521" spans="1:7" ht="12.5" x14ac:dyDescent="0.25">
      <c r="A521" s="13"/>
      <c r="B521" s="13"/>
      <c r="C521" s="13"/>
      <c r="D521" s="8"/>
      <c r="F521" s="10"/>
      <c r="G521" s="11"/>
    </row>
    <row r="522" spans="1:7" ht="12.5" x14ac:dyDescent="0.25">
      <c r="A522" s="13"/>
      <c r="B522" s="13"/>
      <c r="C522" s="13"/>
      <c r="D522" s="8"/>
      <c r="F522" s="10"/>
      <c r="G522" s="11"/>
    </row>
    <row r="523" spans="1:7" ht="12.5" x14ac:dyDescent="0.25">
      <c r="A523" s="13"/>
      <c r="B523" s="13"/>
      <c r="C523" s="13"/>
      <c r="D523" s="8"/>
      <c r="F523" s="10"/>
      <c r="G523" s="11"/>
    </row>
    <row r="524" spans="1:7" ht="12.5" x14ac:dyDescent="0.25">
      <c r="A524" s="13"/>
      <c r="B524" s="13"/>
      <c r="C524" s="13"/>
      <c r="D524" s="8"/>
      <c r="F524" s="10"/>
      <c r="G524" s="11"/>
    </row>
    <row r="525" spans="1:7" ht="12.5" x14ac:dyDescent="0.25">
      <c r="A525" s="13"/>
      <c r="B525" s="13"/>
      <c r="C525" s="13"/>
      <c r="D525" s="8"/>
      <c r="F525" s="10"/>
      <c r="G525" s="11"/>
    </row>
    <row r="526" spans="1:7" ht="12.5" x14ac:dyDescent="0.25">
      <c r="A526" s="13"/>
      <c r="B526" s="13"/>
      <c r="C526" s="13"/>
      <c r="D526" s="8"/>
      <c r="F526" s="10"/>
      <c r="G526" s="11"/>
    </row>
    <row r="527" spans="1:7" ht="12.5" x14ac:dyDescent="0.25">
      <c r="A527" s="13"/>
      <c r="B527" s="13"/>
      <c r="C527" s="13"/>
      <c r="D527" s="8"/>
      <c r="F527" s="10"/>
      <c r="G527" s="11"/>
    </row>
    <row r="528" spans="1:7" ht="12.5" x14ac:dyDescent="0.25">
      <c r="A528" s="13"/>
      <c r="B528" s="13"/>
      <c r="C528" s="13"/>
      <c r="D528" s="8"/>
      <c r="F528" s="10"/>
      <c r="G528" s="11"/>
    </row>
    <row r="529" spans="1:7" ht="12.5" x14ac:dyDescent="0.25">
      <c r="A529" s="13"/>
      <c r="B529" s="13"/>
      <c r="C529" s="13"/>
      <c r="D529" s="8"/>
      <c r="F529" s="10"/>
      <c r="G529" s="11"/>
    </row>
    <row r="530" spans="1:7" ht="12.5" x14ac:dyDescent="0.25">
      <c r="A530" s="13"/>
      <c r="B530" s="13"/>
      <c r="C530" s="13"/>
      <c r="D530" s="8"/>
      <c r="F530" s="10"/>
      <c r="G530" s="11"/>
    </row>
    <row r="531" spans="1:7" ht="12.5" x14ac:dyDescent="0.25">
      <c r="A531" s="13"/>
      <c r="B531" s="13"/>
      <c r="C531" s="13"/>
      <c r="D531" s="8"/>
      <c r="F531" s="10"/>
      <c r="G531" s="11"/>
    </row>
    <row r="532" spans="1:7" ht="12.5" x14ac:dyDescent="0.25">
      <c r="A532" s="13"/>
      <c r="B532" s="13"/>
      <c r="C532" s="13"/>
      <c r="D532" s="8"/>
      <c r="F532" s="10"/>
      <c r="G532" s="11"/>
    </row>
    <row r="533" spans="1:7" ht="12.5" x14ac:dyDescent="0.25">
      <c r="A533" s="13"/>
      <c r="B533" s="13"/>
      <c r="C533" s="13"/>
      <c r="D533" s="8"/>
      <c r="F533" s="10"/>
      <c r="G533" s="11"/>
    </row>
    <row r="534" spans="1:7" ht="12.5" x14ac:dyDescent="0.25">
      <c r="A534" s="13"/>
      <c r="B534" s="13"/>
      <c r="C534" s="13"/>
      <c r="D534" s="8"/>
      <c r="F534" s="10"/>
      <c r="G534" s="11"/>
    </row>
    <row r="535" spans="1:7" ht="12.5" x14ac:dyDescent="0.25">
      <c r="A535" s="13"/>
      <c r="B535" s="13"/>
      <c r="C535" s="13"/>
      <c r="D535" s="8"/>
      <c r="F535" s="10"/>
      <c r="G535" s="11"/>
    </row>
    <row r="536" spans="1:7" ht="12.5" x14ac:dyDescent="0.25">
      <c r="A536" s="13"/>
      <c r="B536" s="13"/>
      <c r="C536" s="13"/>
      <c r="D536" s="8"/>
      <c r="F536" s="10"/>
      <c r="G536" s="11"/>
    </row>
    <row r="537" spans="1:7" ht="12.5" x14ac:dyDescent="0.25">
      <c r="A537" s="13"/>
      <c r="B537" s="13"/>
      <c r="C537" s="13"/>
      <c r="D537" s="8"/>
      <c r="F537" s="10"/>
      <c r="G537" s="11"/>
    </row>
    <row r="538" spans="1:7" ht="12.5" x14ac:dyDescent="0.25">
      <c r="A538" s="13"/>
      <c r="B538" s="13"/>
      <c r="C538" s="13"/>
      <c r="D538" s="8"/>
      <c r="F538" s="10"/>
      <c r="G538" s="11"/>
    </row>
    <row r="539" spans="1:7" ht="12.5" x14ac:dyDescent="0.25">
      <c r="A539" s="13"/>
      <c r="B539" s="13"/>
      <c r="C539" s="13"/>
      <c r="D539" s="8"/>
      <c r="F539" s="10"/>
      <c r="G539" s="11"/>
    </row>
    <row r="540" spans="1:7" ht="12.5" x14ac:dyDescent="0.25">
      <c r="A540" s="13"/>
      <c r="B540" s="13"/>
      <c r="C540" s="13"/>
      <c r="D540" s="8"/>
      <c r="F540" s="10"/>
      <c r="G540" s="11"/>
    </row>
    <row r="541" spans="1:7" ht="12.5" x14ac:dyDescent="0.25">
      <c r="A541" s="13"/>
      <c r="B541" s="13"/>
      <c r="C541" s="13"/>
      <c r="D541" s="8"/>
      <c r="F541" s="10"/>
      <c r="G541" s="11"/>
    </row>
    <row r="542" spans="1:7" ht="12.5" x14ac:dyDescent="0.25">
      <c r="A542" s="13"/>
      <c r="B542" s="13"/>
      <c r="C542" s="13"/>
      <c r="D542" s="8"/>
      <c r="F542" s="10"/>
      <c r="G542" s="11"/>
    </row>
    <row r="543" spans="1:7" ht="12.5" x14ac:dyDescent="0.25">
      <c r="A543" s="13"/>
      <c r="B543" s="13"/>
      <c r="C543" s="13"/>
      <c r="D543" s="8"/>
      <c r="F543" s="10"/>
      <c r="G543" s="11"/>
    </row>
    <row r="544" spans="1:7" ht="12.5" x14ac:dyDescent="0.25">
      <c r="A544" s="13"/>
      <c r="B544" s="13"/>
      <c r="C544" s="13"/>
      <c r="D544" s="8"/>
      <c r="F544" s="10"/>
      <c r="G544" s="11"/>
    </row>
    <row r="545" spans="1:7" ht="12.5" x14ac:dyDescent="0.25">
      <c r="A545" s="13"/>
      <c r="B545" s="13"/>
      <c r="C545" s="13"/>
      <c r="D545" s="8"/>
      <c r="F545" s="10"/>
      <c r="G545" s="11"/>
    </row>
    <row r="546" spans="1:7" ht="12.5" x14ac:dyDescent="0.25">
      <c r="A546" s="13"/>
      <c r="B546" s="13"/>
      <c r="C546" s="13"/>
      <c r="D546" s="8"/>
      <c r="F546" s="10"/>
      <c r="G546" s="11"/>
    </row>
    <row r="547" spans="1:7" ht="12.5" x14ac:dyDescent="0.25">
      <c r="A547" s="13"/>
      <c r="B547" s="13"/>
      <c r="C547" s="13"/>
      <c r="D547" s="8"/>
      <c r="F547" s="10"/>
      <c r="G547" s="11"/>
    </row>
    <row r="548" spans="1:7" ht="12.5" x14ac:dyDescent="0.25">
      <c r="A548" s="13"/>
      <c r="B548" s="13"/>
      <c r="C548" s="13"/>
      <c r="D548" s="8"/>
      <c r="F548" s="10"/>
      <c r="G548" s="11"/>
    </row>
    <row r="549" spans="1:7" ht="12.5" x14ac:dyDescent="0.25">
      <c r="A549" s="13"/>
      <c r="B549" s="13"/>
      <c r="C549" s="13"/>
      <c r="D549" s="8"/>
      <c r="F549" s="10"/>
      <c r="G549" s="11"/>
    </row>
    <row r="550" spans="1:7" ht="12.5" x14ac:dyDescent="0.25">
      <c r="A550" s="13"/>
      <c r="B550" s="13"/>
      <c r="C550" s="13"/>
      <c r="D550" s="8"/>
      <c r="F550" s="10"/>
      <c r="G550" s="11"/>
    </row>
    <row r="551" spans="1:7" ht="12.5" x14ac:dyDescent="0.25">
      <c r="A551" s="13"/>
      <c r="B551" s="13"/>
      <c r="C551" s="13"/>
      <c r="D551" s="8"/>
      <c r="F551" s="10"/>
      <c r="G551" s="11"/>
    </row>
    <row r="552" spans="1:7" ht="12.5" x14ac:dyDescent="0.25">
      <c r="A552" s="13"/>
      <c r="B552" s="13"/>
      <c r="C552" s="13"/>
      <c r="D552" s="8"/>
      <c r="F552" s="10"/>
      <c r="G552" s="11"/>
    </row>
    <row r="553" spans="1:7" ht="12.5" x14ac:dyDescent="0.25">
      <c r="A553" s="13"/>
      <c r="B553" s="13"/>
      <c r="C553" s="13"/>
      <c r="D553" s="8"/>
      <c r="F553" s="10"/>
      <c r="G553" s="11"/>
    </row>
    <row r="554" spans="1:7" ht="12.5" x14ac:dyDescent="0.25">
      <c r="A554" s="13"/>
      <c r="B554" s="13"/>
      <c r="C554" s="13"/>
      <c r="D554" s="8"/>
      <c r="F554" s="10"/>
      <c r="G554" s="11"/>
    </row>
    <row r="555" spans="1:7" ht="12.5" x14ac:dyDescent="0.25">
      <c r="A555" s="13"/>
      <c r="B555" s="13"/>
      <c r="C555" s="13"/>
      <c r="D555" s="8"/>
      <c r="F555" s="10"/>
      <c r="G555" s="11"/>
    </row>
    <row r="556" spans="1:7" ht="12.5" x14ac:dyDescent="0.25">
      <c r="A556" s="13"/>
      <c r="B556" s="13"/>
      <c r="C556" s="13"/>
      <c r="D556" s="8"/>
      <c r="F556" s="10"/>
      <c r="G556" s="11"/>
    </row>
    <row r="557" spans="1:7" ht="12.5" x14ac:dyDescent="0.25">
      <c r="A557" s="13"/>
      <c r="B557" s="13"/>
      <c r="C557" s="13"/>
      <c r="D557" s="8"/>
      <c r="F557" s="10"/>
      <c r="G557" s="11"/>
    </row>
    <row r="558" spans="1:7" ht="12.5" x14ac:dyDescent="0.25">
      <c r="A558" s="13"/>
      <c r="B558" s="13"/>
      <c r="C558" s="13"/>
      <c r="D558" s="8"/>
      <c r="F558" s="10"/>
      <c r="G558" s="11"/>
    </row>
    <row r="559" spans="1:7" ht="12.5" x14ac:dyDescent="0.25">
      <c r="A559" s="13"/>
      <c r="B559" s="13"/>
      <c r="C559" s="13"/>
      <c r="D559" s="8"/>
      <c r="F559" s="10"/>
      <c r="G559" s="11"/>
    </row>
    <row r="560" spans="1:7" ht="12.5" x14ac:dyDescent="0.25">
      <c r="A560" s="13"/>
      <c r="B560" s="13"/>
      <c r="C560" s="13"/>
      <c r="D560" s="8"/>
      <c r="F560" s="10"/>
      <c r="G560" s="11"/>
    </row>
    <row r="561" spans="1:7" ht="12.5" x14ac:dyDescent="0.25">
      <c r="A561" s="13"/>
      <c r="B561" s="13"/>
      <c r="C561" s="13"/>
      <c r="D561" s="8"/>
      <c r="F561" s="10"/>
      <c r="G561" s="11"/>
    </row>
    <row r="562" spans="1:7" ht="12.5" x14ac:dyDescent="0.25">
      <c r="A562" s="13"/>
      <c r="B562" s="13"/>
      <c r="C562" s="13"/>
      <c r="D562" s="8"/>
      <c r="F562" s="10"/>
      <c r="G562" s="11"/>
    </row>
    <row r="563" spans="1:7" ht="12.5" x14ac:dyDescent="0.25">
      <c r="A563" s="13"/>
      <c r="B563" s="13"/>
      <c r="C563" s="13"/>
      <c r="D563" s="8"/>
      <c r="F563" s="10"/>
      <c r="G563" s="11"/>
    </row>
    <row r="564" spans="1:7" ht="12.5" x14ac:dyDescent="0.25">
      <c r="A564" s="13"/>
      <c r="B564" s="13"/>
      <c r="C564" s="13"/>
      <c r="D564" s="8"/>
      <c r="F564" s="10"/>
      <c r="G564" s="11"/>
    </row>
    <row r="565" spans="1:7" ht="12.5" x14ac:dyDescent="0.25">
      <c r="A565" s="13"/>
      <c r="B565" s="13"/>
      <c r="C565" s="13"/>
      <c r="D565" s="8"/>
      <c r="F565" s="10"/>
      <c r="G565" s="11"/>
    </row>
    <row r="566" spans="1:7" ht="12.5" x14ac:dyDescent="0.25">
      <c r="A566" s="13"/>
      <c r="B566" s="13"/>
      <c r="C566" s="13"/>
      <c r="D566" s="8"/>
      <c r="F566" s="10"/>
      <c r="G566" s="11"/>
    </row>
    <row r="567" spans="1:7" ht="12.5" x14ac:dyDescent="0.25">
      <c r="A567" s="13"/>
      <c r="B567" s="13"/>
      <c r="C567" s="13"/>
      <c r="D567" s="8"/>
      <c r="F567" s="10"/>
      <c r="G567" s="11"/>
    </row>
    <row r="568" spans="1:7" ht="12.5" x14ac:dyDescent="0.25">
      <c r="A568" s="13"/>
      <c r="B568" s="13"/>
      <c r="C568" s="13"/>
      <c r="D568" s="8"/>
      <c r="F568" s="10"/>
      <c r="G568" s="11"/>
    </row>
    <row r="569" spans="1:7" ht="12.5" x14ac:dyDescent="0.25">
      <c r="A569" s="13"/>
      <c r="B569" s="13"/>
      <c r="C569" s="13"/>
      <c r="D569" s="8"/>
      <c r="F569" s="10"/>
      <c r="G569" s="11"/>
    </row>
    <row r="570" spans="1:7" ht="12.5" x14ac:dyDescent="0.25">
      <c r="A570" s="13"/>
      <c r="B570" s="13"/>
      <c r="C570" s="13"/>
      <c r="D570" s="8"/>
      <c r="F570" s="10"/>
      <c r="G570" s="11"/>
    </row>
    <row r="571" spans="1:7" ht="12.5" x14ac:dyDescent="0.25">
      <c r="A571" s="13"/>
      <c r="B571" s="13"/>
      <c r="C571" s="13"/>
      <c r="D571" s="8"/>
      <c r="F571" s="10"/>
      <c r="G571" s="11"/>
    </row>
    <row r="572" spans="1:7" ht="12.5" x14ac:dyDescent="0.25">
      <c r="A572" s="13"/>
      <c r="B572" s="13"/>
      <c r="C572" s="13"/>
      <c r="D572" s="8"/>
      <c r="F572" s="10"/>
      <c r="G572" s="11"/>
    </row>
    <row r="573" spans="1:7" ht="12.5" x14ac:dyDescent="0.25">
      <c r="A573" s="13"/>
      <c r="B573" s="13"/>
      <c r="C573" s="13"/>
      <c r="D573" s="8"/>
      <c r="F573" s="10"/>
      <c r="G573" s="11"/>
    </row>
    <row r="574" spans="1:7" ht="12.5" x14ac:dyDescent="0.25">
      <c r="A574" s="13"/>
      <c r="B574" s="13"/>
      <c r="C574" s="13"/>
      <c r="D574" s="8"/>
      <c r="F574" s="10"/>
      <c r="G574" s="11"/>
    </row>
    <row r="575" spans="1:7" ht="12.5" x14ac:dyDescent="0.25">
      <c r="A575" s="13"/>
      <c r="B575" s="13"/>
      <c r="C575" s="13"/>
      <c r="D575" s="8"/>
      <c r="F575" s="10"/>
      <c r="G575" s="11"/>
    </row>
    <row r="576" spans="1:7" ht="12.5" x14ac:dyDescent="0.25">
      <c r="A576" s="13"/>
      <c r="B576" s="13"/>
      <c r="C576" s="13"/>
      <c r="D576" s="8"/>
      <c r="F576" s="10"/>
      <c r="G576" s="11"/>
    </row>
    <row r="577" spans="1:7" ht="12.5" x14ac:dyDescent="0.25">
      <c r="A577" s="13"/>
      <c r="B577" s="13"/>
      <c r="C577" s="13"/>
      <c r="D577" s="8"/>
      <c r="F577" s="10"/>
      <c r="G577" s="11"/>
    </row>
    <row r="578" spans="1:7" ht="12.5" x14ac:dyDescent="0.25">
      <c r="A578" s="13"/>
      <c r="B578" s="13"/>
      <c r="C578" s="13"/>
      <c r="D578" s="8"/>
      <c r="F578" s="10"/>
      <c r="G578" s="11"/>
    </row>
    <row r="579" spans="1:7" ht="12.5" x14ac:dyDescent="0.25">
      <c r="A579" s="13"/>
      <c r="B579" s="13"/>
      <c r="C579" s="13"/>
      <c r="D579" s="8"/>
      <c r="F579" s="10"/>
      <c r="G579" s="11"/>
    </row>
    <row r="580" spans="1:7" ht="12.5" x14ac:dyDescent="0.25">
      <c r="A580" s="13"/>
      <c r="B580" s="13"/>
      <c r="C580" s="13"/>
      <c r="D580" s="8"/>
      <c r="F580" s="10"/>
      <c r="G580" s="11"/>
    </row>
    <row r="581" spans="1:7" ht="12.5" x14ac:dyDescent="0.25">
      <c r="A581" s="13"/>
      <c r="B581" s="13"/>
      <c r="C581" s="13"/>
      <c r="D581" s="8"/>
      <c r="F581" s="10"/>
      <c r="G581" s="11"/>
    </row>
    <row r="582" spans="1:7" ht="12.5" x14ac:dyDescent="0.25">
      <c r="A582" s="13"/>
      <c r="B582" s="13"/>
      <c r="C582" s="13"/>
      <c r="D582" s="8"/>
      <c r="F582" s="10"/>
      <c r="G582" s="11"/>
    </row>
    <row r="583" spans="1:7" ht="12.5" x14ac:dyDescent="0.25">
      <c r="A583" s="13"/>
      <c r="B583" s="13"/>
      <c r="C583" s="13"/>
      <c r="D583" s="8"/>
      <c r="F583" s="10"/>
      <c r="G583" s="11"/>
    </row>
    <row r="584" spans="1:7" ht="12.5" x14ac:dyDescent="0.25">
      <c r="A584" s="13"/>
      <c r="B584" s="13"/>
      <c r="C584" s="13"/>
      <c r="D584" s="8"/>
      <c r="F584" s="10"/>
      <c r="G584" s="11"/>
    </row>
    <row r="585" spans="1:7" ht="12.5" x14ac:dyDescent="0.25">
      <c r="A585" s="13"/>
      <c r="B585" s="13"/>
      <c r="C585" s="13"/>
      <c r="D585" s="8"/>
      <c r="F585" s="10"/>
      <c r="G585" s="11"/>
    </row>
    <row r="586" spans="1:7" ht="12.5" x14ac:dyDescent="0.25">
      <c r="A586" s="13"/>
      <c r="B586" s="13"/>
      <c r="C586" s="13"/>
      <c r="D586" s="8"/>
      <c r="F586" s="10"/>
      <c r="G586" s="11"/>
    </row>
    <row r="587" spans="1:7" ht="12.5" x14ac:dyDescent="0.25">
      <c r="A587" s="13"/>
      <c r="B587" s="13"/>
      <c r="C587" s="13"/>
      <c r="D587" s="8"/>
      <c r="F587" s="10"/>
      <c r="G587" s="11"/>
    </row>
    <row r="588" spans="1:7" ht="12.5" x14ac:dyDescent="0.25">
      <c r="A588" s="13"/>
      <c r="B588" s="13"/>
      <c r="C588" s="13"/>
      <c r="D588" s="8"/>
      <c r="F588" s="10"/>
      <c r="G588" s="11"/>
    </row>
    <row r="589" spans="1:7" ht="12.5" x14ac:dyDescent="0.25">
      <c r="A589" s="13"/>
      <c r="B589" s="13"/>
      <c r="C589" s="13"/>
      <c r="D589" s="8"/>
      <c r="F589" s="10"/>
      <c r="G589" s="11"/>
    </row>
    <row r="590" spans="1:7" ht="12.5" x14ac:dyDescent="0.25">
      <c r="A590" s="13"/>
      <c r="B590" s="13"/>
      <c r="C590" s="13"/>
      <c r="D590" s="8"/>
      <c r="F590" s="10"/>
      <c r="G590" s="11"/>
    </row>
    <row r="591" spans="1:7" ht="12.5" x14ac:dyDescent="0.25">
      <c r="A591" s="13"/>
      <c r="B591" s="13"/>
      <c r="C591" s="13"/>
      <c r="D591" s="8"/>
      <c r="F591" s="10"/>
      <c r="G591" s="11"/>
    </row>
    <row r="592" spans="1:7" ht="12.5" x14ac:dyDescent="0.25">
      <c r="A592" s="13"/>
      <c r="B592" s="13"/>
      <c r="C592" s="13"/>
      <c r="D592" s="8"/>
      <c r="F592" s="10"/>
      <c r="G592" s="11"/>
    </row>
    <row r="593" spans="1:7" ht="12.5" x14ac:dyDescent="0.25">
      <c r="A593" s="13"/>
      <c r="B593" s="13"/>
      <c r="C593" s="13"/>
      <c r="D593" s="8"/>
      <c r="F593" s="10"/>
      <c r="G593" s="11"/>
    </row>
    <row r="594" spans="1:7" ht="12.5" x14ac:dyDescent="0.25">
      <c r="A594" s="13"/>
      <c r="B594" s="13"/>
      <c r="C594" s="13"/>
      <c r="D594" s="8"/>
      <c r="F594" s="10"/>
      <c r="G594" s="11"/>
    </row>
    <row r="595" spans="1:7" ht="12.5" x14ac:dyDescent="0.25">
      <c r="A595" s="13"/>
      <c r="B595" s="13"/>
      <c r="C595" s="13"/>
      <c r="D595" s="8"/>
      <c r="F595" s="10"/>
      <c r="G595" s="11"/>
    </row>
    <row r="596" spans="1:7" ht="12.5" x14ac:dyDescent="0.25">
      <c r="A596" s="13"/>
      <c r="B596" s="13"/>
      <c r="C596" s="13"/>
      <c r="D596" s="8"/>
      <c r="F596" s="10"/>
      <c r="G596" s="11"/>
    </row>
    <row r="597" spans="1:7" ht="12.5" x14ac:dyDescent="0.25">
      <c r="A597" s="13"/>
      <c r="B597" s="13"/>
      <c r="C597" s="13"/>
      <c r="D597" s="8"/>
      <c r="F597" s="10"/>
      <c r="G597" s="11"/>
    </row>
    <row r="598" spans="1:7" ht="12.5" x14ac:dyDescent="0.25">
      <c r="A598" s="13"/>
      <c r="B598" s="13"/>
      <c r="C598" s="13"/>
      <c r="D598" s="8"/>
      <c r="F598" s="10"/>
      <c r="G598" s="11"/>
    </row>
    <row r="599" spans="1:7" ht="12.5" x14ac:dyDescent="0.25">
      <c r="A599" s="13"/>
      <c r="B599" s="13"/>
      <c r="C599" s="13"/>
      <c r="D599" s="8"/>
      <c r="F599" s="10"/>
      <c r="G599" s="11"/>
    </row>
    <row r="600" spans="1:7" ht="12.5" x14ac:dyDescent="0.25">
      <c r="A600" s="13"/>
      <c r="B600" s="13"/>
      <c r="C600" s="13"/>
      <c r="D600" s="8"/>
      <c r="F600" s="10"/>
      <c r="G600" s="11"/>
    </row>
    <row r="601" spans="1:7" ht="12.5" x14ac:dyDescent="0.25">
      <c r="A601" s="13"/>
      <c r="B601" s="13"/>
      <c r="C601" s="13"/>
      <c r="D601" s="8"/>
      <c r="F601" s="10"/>
      <c r="G601" s="11"/>
    </row>
    <row r="602" spans="1:7" ht="12.5" x14ac:dyDescent="0.25">
      <c r="A602" s="13"/>
      <c r="B602" s="13"/>
      <c r="C602" s="13"/>
      <c r="D602" s="8"/>
      <c r="F602" s="10"/>
      <c r="G602" s="11"/>
    </row>
    <row r="603" spans="1:7" ht="12.5" x14ac:dyDescent="0.25">
      <c r="A603" s="13"/>
      <c r="B603" s="13"/>
      <c r="C603" s="13"/>
      <c r="D603" s="8"/>
      <c r="F603" s="10"/>
      <c r="G603" s="11"/>
    </row>
    <row r="604" spans="1:7" ht="12.5" x14ac:dyDescent="0.25">
      <c r="A604" s="13"/>
      <c r="B604" s="13"/>
      <c r="C604" s="13"/>
      <c r="D604" s="8"/>
      <c r="F604" s="10"/>
      <c r="G604" s="11"/>
    </row>
    <row r="605" spans="1:7" ht="12.5" x14ac:dyDescent="0.25">
      <c r="A605" s="13"/>
      <c r="B605" s="13"/>
      <c r="C605" s="13"/>
      <c r="D605" s="8"/>
      <c r="F605" s="10"/>
      <c r="G605" s="11"/>
    </row>
    <row r="606" spans="1:7" ht="12.5" x14ac:dyDescent="0.25">
      <c r="A606" s="13"/>
      <c r="B606" s="13"/>
      <c r="C606" s="13"/>
      <c r="D606" s="8"/>
      <c r="F606" s="10"/>
      <c r="G606" s="11"/>
    </row>
    <row r="607" spans="1:7" ht="12.5" x14ac:dyDescent="0.25">
      <c r="A607" s="13"/>
      <c r="B607" s="13"/>
      <c r="C607" s="13"/>
      <c r="D607" s="8"/>
      <c r="F607" s="10"/>
      <c r="G607" s="11"/>
    </row>
    <row r="608" spans="1:7" ht="12.5" x14ac:dyDescent="0.25">
      <c r="A608" s="13"/>
      <c r="B608" s="13"/>
      <c r="C608" s="13"/>
      <c r="D608" s="8"/>
      <c r="F608" s="10"/>
      <c r="G608" s="11"/>
    </row>
    <row r="609" spans="1:7" ht="12.5" x14ac:dyDescent="0.25">
      <c r="A609" s="13"/>
      <c r="B609" s="13"/>
      <c r="C609" s="13"/>
      <c r="D609" s="8"/>
      <c r="F609" s="10"/>
      <c r="G609" s="11"/>
    </row>
    <row r="610" spans="1:7" ht="12.5" x14ac:dyDescent="0.25">
      <c r="A610" s="13"/>
      <c r="B610" s="13"/>
      <c r="C610" s="13"/>
      <c r="D610" s="8"/>
      <c r="F610" s="10"/>
      <c r="G610" s="11"/>
    </row>
    <row r="611" spans="1:7" ht="12.5" x14ac:dyDescent="0.25">
      <c r="A611" s="13"/>
      <c r="B611" s="13"/>
      <c r="C611" s="13"/>
      <c r="D611" s="8"/>
      <c r="F611" s="10"/>
      <c r="G611" s="11"/>
    </row>
    <row r="612" spans="1:7" ht="12.5" x14ac:dyDescent="0.25">
      <c r="A612" s="13"/>
      <c r="B612" s="13"/>
      <c r="C612" s="13"/>
      <c r="D612" s="8"/>
      <c r="F612" s="10"/>
      <c r="G612" s="11"/>
    </row>
    <row r="613" spans="1:7" ht="12.5" x14ac:dyDescent="0.25">
      <c r="A613" s="13"/>
      <c r="B613" s="13"/>
      <c r="C613" s="13"/>
      <c r="D613" s="8"/>
      <c r="F613" s="10"/>
      <c r="G613" s="11"/>
    </row>
    <row r="614" spans="1:7" ht="12.5" x14ac:dyDescent="0.25">
      <c r="A614" s="13"/>
      <c r="B614" s="13"/>
      <c r="C614" s="13"/>
      <c r="D614" s="8"/>
      <c r="F614" s="10"/>
      <c r="G614" s="11"/>
    </row>
    <row r="615" spans="1:7" ht="12.5" x14ac:dyDescent="0.25">
      <c r="A615" s="13"/>
      <c r="B615" s="13"/>
      <c r="C615" s="13"/>
      <c r="D615" s="8"/>
      <c r="F615" s="10"/>
      <c r="G615" s="11"/>
    </row>
    <row r="616" spans="1:7" ht="12.5" x14ac:dyDescent="0.25">
      <c r="A616" s="13"/>
      <c r="B616" s="13"/>
      <c r="C616" s="13"/>
      <c r="D616" s="8"/>
      <c r="F616" s="10"/>
      <c r="G616" s="11"/>
    </row>
    <row r="617" spans="1:7" ht="12.5" x14ac:dyDescent="0.25">
      <c r="A617" s="13"/>
      <c r="B617" s="13"/>
      <c r="C617" s="13"/>
      <c r="D617" s="8"/>
      <c r="F617" s="10"/>
      <c r="G617" s="11"/>
    </row>
    <row r="618" spans="1:7" ht="12.5" x14ac:dyDescent="0.25">
      <c r="A618" s="13"/>
      <c r="B618" s="13"/>
      <c r="C618" s="13"/>
      <c r="D618" s="8"/>
      <c r="F618" s="10"/>
      <c r="G618" s="11"/>
    </row>
    <row r="619" spans="1:7" ht="12.5" x14ac:dyDescent="0.25">
      <c r="A619" s="13"/>
      <c r="B619" s="13"/>
      <c r="C619" s="13"/>
      <c r="D619" s="8"/>
      <c r="F619" s="10"/>
      <c r="G619" s="11"/>
    </row>
    <row r="620" spans="1:7" ht="12.5" x14ac:dyDescent="0.25">
      <c r="A620" s="13"/>
      <c r="B620" s="13"/>
      <c r="C620" s="13"/>
      <c r="D620" s="8"/>
      <c r="F620" s="10"/>
      <c r="G620" s="11"/>
    </row>
    <row r="621" spans="1:7" ht="12.5" x14ac:dyDescent="0.25">
      <c r="A621" s="13"/>
      <c r="B621" s="13"/>
      <c r="C621" s="13"/>
      <c r="D621" s="8"/>
      <c r="F621" s="10"/>
      <c r="G621" s="11"/>
    </row>
    <row r="622" spans="1:7" ht="12.5" x14ac:dyDescent="0.25">
      <c r="A622" s="13"/>
      <c r="B622" s="13"/>
      <c r="C622" s="13"/>
      <c r="D622" s="8"/>
      <c r="F622" s="10"/>
      <c r="G622" s="11"/>
    </row>
    <row r="623" spans="1:7" ht="12.5" x14ac:dyDescent="0.25">
      <c r="A623" s="13"/>
      <c r="B623" s="13"/>
      <c r="C623" s="13"/>
      <c r="D623" s="8"/>
      <c r="F623" s="10"/>
      <c r="G623" s="11"/>
    </row>
    <row r="624" spans="1:7" ht="12.5" x14ac:dyDescent="0.25">
      <c r="A624" s="13"/>
      <c r="B624" s="13"/>
      <c r="C624" s="13"/>
      <c r="D624" s="8"/>
      <c r="F624" s="10"/>
      <c r="G624" s="11"/>
    </row>
    <row r="625" spans="1:7" ht="12.5" x14ac:dyDescent="0.25">
      <c r="A625" s="13"/>
      <c r="B625" s="13"/>
      <c r="C625" s="13"/>
      <c r="D625" s="8"/>
      <c r="F625" s="10"/>
      <c r="G625" s="11"/>
    </row>
    <row r="626" spans="1:7" ht="12.5" x14ac:dyDescent="0.25">
      <c r="A626" s="13"/>
      <c r="B626" s="13"/>
      <c r="C626" s="13"/>
      <c r="D626" s="8"/>
      <c r="F626" s="10"/>
      <c r="G626" s="11"/>
    </row>
    <row r="627" spans="1:7" ht="12.5" x14ac:dyDescent="0.25">
      <c r="A627" s="13"/>
      <c r="B627" s="13"/>
      <c r="C627" s="13"/>
      <c r="D627" s="8"/>
      <c r="F627" s="10"/>
      <c r="G627" s="11"/>
    </row>
    <row r="628" spans="1:7" ht="12.5" x14ac:dyDescent="0.25">
      <c r="A628" s="13"/>
      <c r="B628" s="13"/>
      <c r="C628" s="13"/>
      <c r="D628" s="8"/>
      <c r="F628" s="10"/>
      <c r="G628" s="11"/>
    </row>
    <row r="629" spans="1:7" ht="12.5" x14ac:dyDescent="0.25">
      <c r="A629" s="13"/>
      <c r="B629" s="13"/>
      <c r="C629" s="13"/>
      <c r="D629" s="8"/>
      <c r="F629" s="10"/>
      <c r="G629" s="11"/>
    </row>
    <row r="630" spans="1:7" ht="12.5" x14ac:dyDescent="0.25">
      <c r="A630" s="13"/>
      <c r="B630" s="13"/>
      <c r="C630" s="13"/>
      <c r="D630" s="8"/>
      <c r="F630" s="10"/>
      <c r="G630" s="11"/>
    </row>
    <row r="631" spans="1:7" ht="12.5" x14ac:dyDescent="0.25">
      <c r="A631" s="13"/>
      <c r="B631" s="13"/>
      <c r="C631" s="13"/>
      <c r="D631" s="8"/>
      <c r="F631" s="10"/>
      <c r="G631" s="11"/>
    </row>
    <row r="632" spans="1:7" ht="12.5" x14ac:dyDescent="0.25">
      <c r="A632" s="13"/>
      <c r="B632" s="13"/>
      <c r="C632" s="13"/>
      <c r="D632" s="8"/>
      <c r="F632" s="10"/>
      <c r="G632" s="11"/>
    </row>
    <row r="633" spans="1:7" ht="12.5" x14ac:dyDescent="0.25">
      <c r="A633" s="13"/>
      <c r="B633" s="13"/>
      <c r="C633" s="13"/>
      <c r="D633" s="8"/>
      <c r="F633" s="10"/>
      <c r="G633" s="11"/>
    </row>
    <row r="634" spans="1:7" ht="12.5" x14ac:dyDescent="0.25">
      <c r="A634" s="13"/>
      <c r="B634" s="13"/>
      <c r="C634" s="13"/>
      <c r="D634" s="8"/>
      <c r="F634" s="10"/>
      <c r="G634" s="11"/>
    </row>
    <row r="635" spans="1:7" ht="12.5" x14ac:dyDescent="0.25">
      <c r="A635" s="13"/>
      <c r="B635" s="13"/>
      <c r="C635" s="13"/>
      <c r="D635" s="8"/>
      <c r="F635" s="10"/>
      <c r="G635" s="11"/>
    </row>
    <row r="636" spans="1:7" ht="12.5" x14ac:dyDescent="0.25">
      <c r="A636" s="13"/>
      <c r="B636" s="13"/>
      <c r="C636" s="13"/>
      <c r="D636" s="8"/>
      <c r="F636" s="10"/>
      <c r="G636" s="11"/>
    </row>
    <row r="637" spans="1:7" ht="12.5" x14ac:dyDescent="0.25">
      <c r="A637" s="13"/>
      <c r="B637" s="13"/>
      <c r="C637" s="13"/>
      <c r="D637" s="8"/>
      <c r="F637" s="10"/>
      <c r="G637" s="11"/>
    </row>
    <row r="638" spans="1:7" ht="12.5" x14ac:dyDescent="0.25">
      <c r="A638" s="13"/>
      <c r="B638" s="13"/>
      <c r="C638" s="13"/>
      <c r="D638" s="8"/>
      <c r="F638" s="10"/>
      <c r="G638" s="11"/>
    </row>
    <row r="639" spans="1:7" ht="12.5" x14ac:dyDescent="0.25">
      <c r="A639" s="13"/>
      <c r="B639" s="13"/>
      <c r="C639" s="13"/>
      <c r="D639" s="8"/>
      <c r="F639" s="10"/>
      <c r="G639" s="11"/>
    </row>
    <row r="640" spans="1:7" ht="12.5" x14ac:dyDescent="0.25">
      <c r="A640" s="13"/>
      <c r="B640" s="13"/>
      <c r="C640" s="13"/>
      <c r="D640" s="8"/>
      <c r="F640" s="10"/>
      <c r="G640" s="11"/>
    </row>
    <row r="641" spans="1:7" ht="12.5" x14ac:dyDescent="0.25">
      <c r="A641" s="13"/>
      <c r="B641" s="13"/>
      <c r="C641" s="13"/>
      <c r="D641" s="8"/>
      <c r="F641" s="10"/>
      <c r="G641" s="11"/>
    </row>
    <row r="642" spans="1:7" ht="12.5" x14ac:dyDescent="0.25">
      <c r="A642" s="13"/>
      <c r="B642" s="13"/>
      <c r="C642" s="13"/>
      <c r="D642" s="8"/>
      <c r="F642" s="10"/>
      <c r="G642" s="11"/>
    </row>
    <row r="643" spans="1:7" ht="12.5" x14ac:dyDescent="0.25">
      <c r="A643" s="13"/>
      <c r="B643" s="13"/>
      <c r="C643" s="13"/>
      <c r="D643" s="8"/>
      <c r="F643" s="10"/>
      <c r="G643" s="11"/>
    </row>
    <row r="644" spans="1:7" ht="12.5" x14ac:dyDescent="0.25">
      <c r="A644" s="13"/>
      <c r="B644" s="13"/>
      <c r="C644" s="13"/>
      <c r="D644" s="8"/>
      <c r="F644" s="10"/>
      <c r="G644" s="11"/>
    </row>
    <row r="645" spans="1:7" ht="12.5" x14ac:dyDescent="0.25">
      <c r="A645" s="13"/>
      <c r="B645" s="13"/>
      <c r="C645" s="13"/>
      <c r="D645" s="8"/>
      <c r="F645" s="10"/>
      <c r="G645" s="11"/>
    </row>
    <row r="646" spans="1:7" ht="12.5" x14ac:dyDescent="0.25">
      <c r="A646" s="13"/>
      <c r="B646" s="13"/>
      <c r="C646" s="13"/>
      <c r="D646" s="8"/>
      <c r="F646" s="10"/>
      <c r="G646" s="11"/>
    </row>
    <row r="647" spans="1:7" ht="12.5" x14ac:dyDescent="0.25">
      <c r="A647" s="13"/>
      <c r="B647" s="13"/>
      <c r="C647" s="13"/>
      <c r="D647" s="8"/>
      <c r="F647" s="10"/>
      <c r="G647" s="11"/>
    </row>
    <row r="648" spans="1:7" ht="12.5" x14ac:dyDescent="0.25">
      <c r="A648" s="13"/>
      <c r="B648" s="13"/>
      <c r="C648" s="13"/>
      <c r="D648" s="8"/>
      <c r="F648" s="10"/>
      <c r="G648" s="11"/>
    </row>
    <row r="649" spans="1:7" ht="12.5" x14ac:dyDescent="0.25">
      <c r="A649" s="13"/>
      <c r="B649" s="13"/>
      <c r="C649" s="13"/>
      <c r="D649" s="8"/>
      <c r="F649" s="10"/>
      <c r="G649" s="11"/>
    </row>
    <row r="650" spans="1:7" ht="12.5" x14ac:dyDescent="0.25">
      <c r="A650" s="13"/>
      <c r="B650" s="13"/>
      <c r="C650" s="13"/>
      <c r="D650" s="8"/>
      <c r="F650" s="10"/>
      <c r="G650" s="11"/>
    </row>
    <row r="651" spans="1:7" ht="12.5" x14ac:dyDescent="0.25">
      <c r="A651" s="13"/>
      <c r="B651" s="13"/>
      <c r="C651" s="13"/>
      <c r="D651" s="8"/>
      <c r="F651" s="10"/>
      <c r="G651" s="11"/>
    </row>
    <row r="652" spans="1:7" ht="12.5" x14ac:dyDescent="0.25">
      <c r="A652" s="13"/>
      <c r="B652" s="13"/>
      <c r="C652" s="13"/>
      <c r="D652" s="8"/>
      <c r="F652" s="10"/>
      <c r="G652" s="11"/>
    </row>
    <row r="653" spans="1:7" ht="12.5" x14ac:dyDescent="0.25">
      <c r="A653" s="13"/>
      <c r="B653" s="13"/>
      <c r="C653" s="13"/>
      <c r="D653" s="8"/>
      <c r="F653" s="10"/>
      <c r="G653" s="11"/>
    </row>
    <row r="654" spans="1:7" ht="12.5" x14ac:dyDescent="0.25">
      <c r="A654" s="13"/>
      <c r="B654" s="13"/>
      <c r="C654" s="13"/>
      <c r="D654" s="8"/>
      <c r="F654" s="10"/>
      <c r="G654" s="11"/>
    </row>
    <row r="655" spans="1:7" ht="12.5" x14ac:dyDescent="0.25">
      <c r="A655" s="13"/>
      <c r="B655" s="13"/>
      <c r="C655" s="13"/>
      <c r="D655" s="8"/>
      <c r="F655" s="10"/>
      <c r="G655" s="11"/>
    </row>
    <row r="656" spans="1:7" ht="12.5" x14ac:dyDescent="0.25">
      <c r="A656" s="13"/>
      <c r="B656" s="13"/>
      <c r="C656" s="13"/>
      <c r="D656" s="8"/>
      <c r="F656" s="10"/>
      <c r="G656" s="11"/>
    </row>
    <row r="657" spans="1:7" ht="12.5" x14ac:dyDescent="0.25">
      <c r="A657" s="13"/>
      <c r="B657" s="13"/>
      <c r="C657" s="13"/>
      <c r="D657" s="8"/>
      <c r="F657" s="10"/>
      <c r="G657" s="11"/>
    </row>
    <row r="658" spans="1:7" ht="12.5" x14ac:dyDescent="0.25">
      <c r="A658" s="13"/>
      <c r="B658" s="13"/>
      <c r="C658" s="13"/>
      <c r="D658" s="8"/>
      <c r="F658" s="10"/>
      <c r="G658" s="11"/>
    </row>
    <row r="659" spans="1:7" ht="12.5" x14ac:dyDescent="0.25">
      <c r="A659" s="13"/>
      <c r="B659" s="13"/>
      <c r="C659" s="13"/>
      <c r="D659" s="8"/>
      <c r="F659" s="10"/>
      <c r="G659" s="11"/>
    </row>
    <row r="660" spans="1:7" ht="12.5" x14ac:dyDescent="0.25">
      <c r="A660" s="13"/>
      <c r="B660" s="13"/>
      <c r="C660" s="13"/>
      <c r="D660" s="8"/>
      <c r="F660" s="10"/>
      <c r="G660" s="11"/>
    </row>
    <row r="661" spans="1:7" ht="12.5" x14ac:dyDescent="0.25">
      <c r="A661" s="13"/>
      <c r="B661" s="13"/>
      <c r="C661" s="13"/>
      <c r="D661" s="8"/>
      <c r="F661" s="10"/>
      <c r="G661" s="11"/>
    </row>
    <row r="662" spans="1:7" ht="12.5" x14ac:dyDescent="0.25">
      <c r="A662" s="13"/>
      <c r="B662" s="13"/>
      <c r="C662" s="13"/>
      <c r="D662" s="8"/>
      <c r="F662" s="10"/>
      <c r="G662" s="11"/>
    </row>
    <row r="663" spans="1:7" ht="12.5" x14ac:dyDescent="0.25">
      <c r="A663" s="13"/>
      <c r="B663" s="13"/>
      <c r="C663" s="13"/>
      <c r="D663" s="8"/>
      <c r="F663" s="10"/>
      <c r="G663" s="11"/>
    </row>
    <row r="664" spans="1:7" ht="12.5" x14ac:dyDescent="0.25">
      <c r="A664" s="13"/>
      <c r="B664" s="13"/>
      <c r="C664" s="13"/>
      <c r="D664" s="8"/>
      <c r="F664" s="10"/>
      <c r="G664" s="11"/>
    </row>
    <row r="665" spans="1:7" ht="12.5" x14ac:dyDescent="0.25">
      <c r="A665" s="13"/>
      <c r="B665" s="13"/>
      <c r="C665" s="13"/>
      <c r="D665" s="8"/>
      <c r="F665" s="10"/>
      <c r="G665" s="11"/>
    </row>
    <row r="666" spans="1:7" ht="12.5" x14ac:dyDescent="0.25">
      <c r="A666" s="13"/>
      <c r="B666" s="13"/>
      <c r="C666" s="13"/>
      <c r="D666" s="8"/>
      <c r="F666" s="10"/>
      <c r="G666" s="11"/>
    </row>
    <row r="667" spans="1:7" ht="12.5" x14ac:dyDescent="0.25">
      <c r="A667" s="13"/>
      <c r="B667" s="13"/>
      <c r="C667" s="13"/>
      <c r="D667" s="8"/>
      <c r="F667" s="10"/>
      <c r="G667" s="11"/>
    </row>
    <row r="668" spans="1:7" ht="12.5" x14ac:dyDescent="0.25">
      <c r="A668" s="13"/>
      <c r="B668" s="13"/>
      <c r="C668" s="13"/>
      <c r="D668" s="8"/>
      <c r="F668" s="10"/>
      <c r="G668" s="11"/>
    </row>
    <row r="669" spans="1:7" ht="12.5" x14ac:dyDescent="0.25">
      <c r="A669" s="13"/>
      <c r="B669" s="13"/>
      <c r="C669" s="13"/>
      <c r="D669" s="8"/>
      <c r="F669" s="10"/>
      <c r="G669" s="11"/>
    </row>
    <row r="670" spans="1:7" ht="12.5" x14ac:dyDescent="0.25">
      <c r="A670" s="13"/>
      <c r="B670" s="13"/>
      <c r="C670" s="13"/>
      <c r="D670" s="8"/>
      <c r="F670" s="10"/>
      <c r="G670" s="11"/>
    </row>
    <row r="671" spans="1:7" ht="12.5" x14ac:dyDescent="0.25">
      <c r="A671" s="13"/>
      <c r="B671" s="13"/>
      <c r="C671" s="13"/>
      <c r="D671" s="8"/>
      <c r="F671" s="10"/>
      <c r="G671" s="11"/>
    </row>
    <row r="672" spans="1:7" ht="12.5" x14ac:dyDescent="0.25">
      <c r="A672" s="13"/>
      <c r="B672" s="13"/>
      <c r="C672" s="13"/>
      <c r="D672" s="8"/>
      <c r="F672" s="10"/>
      <c r="G672" s="11"/>
    </row>
    <row r="673" spans="1:7" ht="12.5" x14ac:dyDescent="0.25">
      <c r="A673" s="13"/>
      <c r="B673" s="13"/>
      <c r="C673" s="13"/>
      <c r="D673" s="8"/>
      <c r="F673" s="10"/>
      <c r="G673" s="11"/>
    </row>
    <row r="674" spans="1:7" ht="12.5" x14ac:dyDescent="0.25">
      <c r="A674" s="13"/>
      <c r="B674" s="13"/>
      <c r="C674" s="13"/>
      <c r="D674" s="8"/>
      <c r="F674" s="10"/>
      <c r="G674" s="11"/>
    </row>
    <row r="675" spans="1:7" ht="12.5" x14ac:dyDescent="0.25">
      <c r="A675" s="13"/>
      <c r="B675" s="13"/>
      <c r="C675" s="13"/>
      <c r="D675" s="8"/>
      <c r="F675" s="10"/>
      <c r="G675" s="11"/>
    </row>
    <row r="676" spans="1:7" ht="12.5" x14ac:dyDescent="0.25">
      <c r="A676" s="13"/>
      <c r="B676" s="13"/>
      <c r="C676" s="13"/>
      <c r="D676" s="8"/>
      <c r="F676" s="10"/>
      <c r="G676" s="11"/>
    </row>
    <row r="677" spans="1:7" ht="12.5" x14ac:dyDescent="0.25">
      <c r="A677" s="13"/>
      <c r="B677" s="13"/>
      <c r="C677" s="13"/>
      <c r="D677" s="8"/>
      <c r="F677" s="10"/>
      <c r="G677" s="11"/>
    </row>
    <row r="678" spans="1:7" ht="12.5" x14ac:dyDescent="0.25">
      <c r="A678" s="13"/>
      <c r="B678" s="13"/>
      <c r="C678" s="13"/>
      <c r="D678" s="8"/>
      <c r="F678" s="10"/>
      <c r="G678" s="11"/>
    </row>
    <row r="679" spans="1:7" ht="12.5" x14ac:dyDescent="0.25">
      <c r="A679" s="13"/>
      <c r="B679" s="13"/>
      <c r="C679" s="13"/>
      <c r="D679" s="8"/>
      <c r="F679" s="10"/>
      <c r="G679" s="11"/>
    </row>
    <row r="680" spans="1:7" ht="12.5" x14ac:dyDescent="0.25">
      <c r="A680" s="13"/>
      <c r="B680" s="13"/>
      <c r="C680" s="13"/>
      <c r="D680" s="8"/>
      <c r="F680" s="10"/>
      <c r="G680" s="11"/>
    </row>
    <row r="681" spans="1:7" ht="12.5" x14ac:dyDescent="0.25">
      <c r="A681" s="13"/>
      <c r="B681" s="13"/>
      <c r="C681" s="13"/>
      <c r="D681" s="8"/>
      <c r="F681" s="10"/>
      <c r="G681" s="11"/>
    </row>
    <row r="682" spans="1:7" ht="12.5" x14ac:dyDescent="0.25">
      <c r="A682" s="13"/>
      <c r="B682" s="13"/>
      <c r="C682" s="13"/>
      <c r="D682" s="8"/>
      <c r="F682" s="10"/>
      <c r="G682" s="11"/>
    </row>
    <row r="683" spans="1:7" ht="12.5" x14ac:dyDescent="0.25">
      <c r="A683" s="13"/>
      <c r="B683" s="13"/>
      <c r="C683" s="13"/>
      <c r="D683" s="8"/>
      <c r="F683" s="10"/>
      <c r="G683" s="11"/>
    </row>
    <row r="684" spans="1:7" ht="12.5" x14ac:dyDescent="0.25">
      <c r="A684" s="13"/>
      <c r="B684" s="13"/>
      <c r="C684" s="13"/>
      <c r="D684" s="8"/>
      <c r="F684" s="10"/>
      <c r="G684" s="11"/>
    </row>
    <row r="685" spans="1:7" ht="12.5" x14ac:dyDescent="0.25">
      <c r="A685" s="13"/>
      <c r="B685" s="13"/>
      <c r="C685" s="13"/>
      <c r="D685" s="8"/>
      <c r="F685" s="10"/>
      <c r="G685" s="11"/>
    </row>
    <row r="686" spans="1:7" ht="12.5" x14ac:dyDescent="0.25">
      <c r="A686" s="13"/>
      <c r="B686" s="13"/>
      <c r="C686" s="13"/>
      <c r="D686" s="8"/>
      <c r="F686" s="10"/>
      <c r="G686" s="11"/>
    </row>
    <row r="687" spans="1:7" ht="12.5" x14ac:dyDescent="0.25">
      <c r="A687" s="13"/>
      <c r="B687" s="13"/>
      <c r="C687" s="13"/>
      <c r="D687" s="8"/>
      <c r="F687" s="10"/>
      <c r="G687" s="11"/>
    </row>
    <row r="688" spans="1:7" ht="12.5" x14ac:dyDescent="0.25">
      <c r="A688" s="13"/>
      <c r="B688" s="13"/>
      <c r="C688" s="13"/>
      <c r="D688" s="8"/>
      <c r="F688" s="10"/>
      <c r="G688" s="11"/>
    </row>
    <row r="689" spans="1:7" ht="12.5" x14ac:dyDescent="0.25">
      <c r="A689" s="13"/>
      <c r="B689" s="13"/>
      <c r="C689" s="13"/>
      <c r="D689" s="8"/>
      <c r="F689" s="10"/>
      <c r="G689" s="11"/>
    </row>
    <row r="690" spans="1:7" ht="12.5" x14ac:dyDescent="0.25">
      <c r="A690" s="13"/>
      <c r="B690" s="13"/>
      <c r="C690" s="13"/>
      <c r="D690" s="8"/>
      <c r="F690" s="10"/>
      <c r="G690" s="11"/>
    </row>
    <row r="691" spans="1:7" ht="12.5" x14ac:dyDescent="0.25">
      <c r="A691" s="13"/>
      <c r="B691" s="13"/>
      <c r="C691" s="13"/>
      <c r="D691" s="8"/>
      <c r="F691" s="10"/>
      <c r="G691" s="11"/>
    </row>
    <row r="692" spans="1:7" ht="12.5" x14ac:dyDescent="0.25">
      <c r="A692" s="13"/>
      <c r="B692" s="13"/>
      <c r="C692" s="13"/>
      <c r="D692" s="8"/>
      <c r="F692" s="10"/>
      <c r="G692" s="11"/>
    </row>
    <row r="693" spans="1:7" ht="12.5" x14ac:dyDescent="0.25">
      <c r="A693" s="13"/>
      <c r="B693" s="13"/>
      <c r="C693" s="13"/>
      <c r="D693" s="8"/>
      <c r="F693" s="10"/>
      <c r="G693" s="11"/>
    </row>
    <row r="694" spans="1:7" ht="12.5" x14ac:dyDescent="0.25">
      <c r="A694" s="13"/>
      <c r="B694" s="13"/>
      <c r="C694" s="13"/>
      <c r="D694" s="8"/>
      <c r="F694" s="10"/>
      <c r="G694" s="11"/>
    </row>
    <row r="695" spans="1:7" ht="12.5" x14ac:dyDescent="0.25">
      <c r="A695" s="13"/>
      <c r="B695" s="13"/>
      <c r="C695" s="13"/>
      <c r="D695" s="8"/>
      <c r="F695" s="10"/>
      <c r="G695" s="11"/>
    </row>
    <row r="696" spans="1:7" ht="12.5" x14ac:dyDescent="0.25">
      <c r="A696" s="13"/>
      <c r="B696" s="13"/>
      <c r="C696" s="13"/>
      <c r="D696" s="8"/>
      <c r="F696" s="10"/>
      <c r="G696" s="11"/>
    </row>
    <row r="697" spans="1:7" ht="12.5" x14ac:dyDescent="0.25">
      <c r="A697" s="13"/>
      <c r="B697" s="13"/>
      <c r="C697" s="13"/>
      <c r="D697" s="8"/>
      <c r="F697" s="10"/>
      <c r="G697" s="11"/>
    </row>
    <row r="698" spans="1:7" ht="12.5" x14ac:dyDescent="0.25">
      <c r="A698" s="13"/>
      <c r="B698" s="13"/>
      <c r="C698" s="13"/>
      <c r="D698" s="8"/>
      <c r="F698" s="10"/>
      <c r="G698" s="11"/>
    </row>
    <row r="699" spans="1:7" ht="12.5" x14ac:dyDescent="0.25">
      <c r="A699" s="13"/>
      <c r="B699" s="13"/>
      <c r="C699" s="13"/>
      <c r="D699" s="8"/>
      <c r="F699" s="10"/>
      <c r="G699" s="11"/>
    </row>
    <row r="700" spans="1:7" ht="12.5" x14ac:dyDescent="0.25">
      <c r="A700" s="13"/>
      <c r="B700" s="13"/>
      <c r="C700" s="13"/>
      <c r="D700" s="8"/>
      <c r="F700" s="10"/>
      <c r="G700" s="11"/>
    </row>
    <row r="701" spans="1:7" ht="12.5" x14ac:dyDescent="0.25">
      <c r="A701" s="13"/>
      <c r="B701" s="13"/>
      <c r="C701" s="13"/>
      <c r="D701" s="8"/>
      <c r="F701" s="10"/>
      <c r="G701" s="11"/>
    </row>
    <row r="702" spans="1:7" ht="12.5" x14ac:dyDescent="0.25">
      <c r="A702" s="13"/>
      <c r="B702" s="13"/>
      <c r="C702" s="13"/>
      <c r="D702" s="8"/>
      <c r="F702" s="10"/>
      <c r="G702" s="11"/>
    </row>
    <row r="703" spans="1:7" ht="12.5" x14ac:dyDescent="0.25">
      <c r="A703" s="13"/>
      <c r="B703" s="13"/>
      <c r="C703" s="13"/>
      <c r="D703" s="8"/>
      <c r="F703" s="10"/>
      <c r="G703" s="11"/>
    </row>
    <row r="704" spans="1:7" ht="12.5" x14ac:dyDescent="0.25">
      <c r="A704" s="13"/>
      <c r="B704" s="13"/>
      <c r="C704" s="13"/>
      <c r="D704" s="8"/>
      <c r="F704" s="10"/>
      <c r="G704" s="11"/>
    </row>
    <row r="705" spans="1:7" ht="12.5" x14ac:dyDescent="0.25">
      <c r="A705" s="13"/>
      <c r="B705" s="13"/>
      <c r="C705" s="13"/>
      <c r="D705" s="8"/>
      <c r="F705" s="10"/>
      <c r="G705" s="11"/>
    </row>
    <row r="706" spans="1:7" ht="12.5" x14ac:dyDescent="0.25">
      <c r="A706" s="13"/>
      <c r="B706" s="13"/>
      <c r="C706" s="13"/>
      <c r="D706" s="8"/>
      <c r="F706" s="10"/>
      <c r="G706" s="11"/>
    </row>
    <row r="707" spans="1:7" ht="12.5" x14ac:dyDescent="0.25">
      <c r="A707" s="13"/>
      <c r="B707" s="13"/>
      <c r="C707" s="13"/>
      <c r="D707" s="8"/>
      <c r="F707" s="10"/>
      <c r="G707" s="11"/>
    </row>
    <row r="708" spans="1:7" ht="12.5" x14ac:dyDescent="0.25">
      <c r="A708" s="13"/>
      <c r="B708" s="13"/>
      <c r="C708" s="13"/>
      <c r="D708" s="8"/>
      <c r="F708" s="10"/>
      <c r="G708" s="11"/>
    </row>
    <row r="709" spans="1:7" ht="12.5" x14ac:dyDescent="0.25">
      <c r="A709" s="13"/>
      <c r="B709" s="13"/>
      <c r="C709" s="13"/>
      <c r="D709" s="8"/>
      <c r="F709" s="10"/>
      <c r="G709" s="11"/>
    </row>
    <row r="710" spans="1:7" ht="12.5" x14ac:dyDescent="0.25">
      <c r="A710" s="13"/>
      <c r="B710" s="13"/>
      <c r="C710" s="13"/>
      <c r="D710" s="8"/>
      <c r="F710" s="10"/>
      <c r="G710" s="11"/>
    </row>
    <row r="711" spans="1:7" ht="12.5" x14ac:dyDescent="0.25">
      <c r="A711" s="13"/>
      <c r="B711" s="13"/>
      <c r="C711" s="13"/>
      <c r="D711" s="8"/>
      <c r="F711" s="10"/>
      <c r="G711" s="11"/>
    </row>
    <row r="712" spans="1:7" ht="12.5" x14ac:dyDescent="0.25">
      <c r="A712" s="13"/>
      <c r="B712" s="13"/>
      <c r="C712" s="13"/>
      <c r="D712" s="8"/>
      <c r="F712" s="10"/>
      <c r="G712" s="11"/>
    </row>
    <row r="713" spans="1:7" ht="12.5" x14ac:dyDescent="0.25">
      <c r="A713" s="13"/>
      <c r="B713" s="13"/>
      <c r="C713" s="13"/>
      <c r="D713" s="8"/>
      <c r="F713" s="10"/>
      <c r="G713" s="11"/>
    </row>
    <row r="714" spans="1:7" ht="12.5" x14ac:dyDescent="0.25">
      <c r="A714" s="13"/>
      <c r="B714" s="13"/>
      <c r="C714" s="13"/>
      <c r="D714" s="8"/>
      <c r="F714" s="10"/>
      <c r="G714" s="11"/>
    </row>
    <row r="715" spans="1:7" ht="12.5" x14ac:dyDescent="0.25">
      <c r="A715" s="13"/>
      <c r="B715" s="13"/>
      <c r="C715" s="13"/>
      <c r="D715" s="8"/>
      <c r="F715" s="10"/>
      <c r="G715" s="11"/>
    </row>
    <row r="716" spans="1:7" ht="12.5" x14ac:dyDescent="0.25">
      <c r="A716" s="13"/>
      <c r="B716" s="13"/>
      <c r="C716" s="13"/>
      <c r="D716" s="8"/>
      <c r="F716" s="10"/>
      <c r="G716" s="11"/>
    </row>
    <row r="717" spans="1:7" ht="12.5" x14ac:dyDescent="0.25">
      <c r="A717" s="13"/>
      <c r="B717" s="13"/>
      <c r="C717" s="13"/>
      <c r="D717" s="8"/>
      <c r="F717" s="10"/>
      <c r="G717" s="11"/>
    </row>
    <row r="718" spans="1:7" ht="12.5" x14ac:dyDescent="0.25">
      <c r="A718" s="13"/>
      <c r="B718" s="13"/>
      <c r="C718" s="13"/>
      <c r="D718" s="8"/>
      <c r="F718" s="10"/>
      <c r="G718" s="11"/>
    </row>
    <row r="719" spans="1:7" ht="12.5" x14ac:dyDescent="0.25">
      <c r="A719" s="13"/>
      <c r="B719" s="13"/>
      <c r="C719" s="13"/>
      <c r="D719" s="8"/>
      <c r="F719" s="10"/>
      <c r="G719" s="11"/>
    </row>
    <row r="720" spans="1:7" ht="12.5" x14ac:dyDescent="0.25">
      <c r="A720" s="13"/>
      <c r="B720" s="13"/>
      <c r="C720" s="13"/>
      <c r="D720" s="8"/>
      <c r="F720" s="10"/>
      <c r="G720" s="11"/>
    </row>
    <row r="721" spans="1:7" ht="12.5" x14ac:dyDescent="0.25">
      <c r="A721" s="13"/>
      <c r="B721" s="13"/>
      <c r="C721" s="13"/>
      <c r="D721" s="8"/>
      <c r="F721" s="10"/>
      <c r="G721" s="11"/>
    </row>
    <row r="722" spans="1:7" ht="12.5" x14ac:dyDescent="0.25">
      <c r="A722" s="13"/>
      <c r="B722" s="13"/>
      <c r="C722" s="13"/>
      <c r="D722" s="8"/>
      <c r="F722" s="10"/>
      <c r="G722" s="11"/>
    </row>
    <row r="723" spans="1:7" ht="12.5" x14ac:dyDescent="0.25">
      <c r="A723" s="13"/>
      <c r="B723" s="13"/>
      <c r="C723" s="13"/>
      <c r="D723" s="8"/>
      <c r="F723" s="10"/>
      <c r="G723" s="11"/>
    </row>
    <row r="724" spans="1:7" ht="12.5" x14ac:dyDescent="0.25">
      <c r="A724" s="13"/>
      <c r="B724" s="13"/>
      <c r="C724" s="13"/>
      <c r="D724" s="8"/>
      <c r="F724" s="10"/>
      <c r="G724" s="11"/>
    </row>
    <row r="725" spans="1:7" ht="12.5" x14ac:dyDescent="0.25">
      <c r="A725" s="13"/>
      <c r="B725" s="13"/>
      <c r="C725" s="13"/>
      <c r="D725" s="8"/>
      <c r="F725" s="10"/>
      <c r="G725" s="11"/>
    </row>
    <row r="726" spans="1:7" ht="12.5" x14ac:dyDescent="0.25">
      <c r="A726" s="13"/>
      <c r="B726" s="13"/>
      <c r="C726" s="13"/>
      <c r="D726" s="8"/>
      <c r="F726" s="10"/>
      <c r="G726" s="11"/>
    </row>
    <row r="727" spans="1:7" ht="12.5" x14ac:dyDescent="0.25">
      <c r="A727" s="13"/>
      <c r="B727" s="13"/>
      <c r="C727" s="13"/>
      <c r="D727" s="8"/>
      <c r="F727" s="10"/>
      <c r="G727" s="11"/>
    </row>
    <row r="728" spans="1:7" ht="12.5" x14ac:dyDescent="0.25">
      <c r="A728" s="13"/>
      <c r="B728" s="13"/>
      <c r="C728" s="13"/>
      <c r="D728" s="8"/>
      <c r="F728" s="10"/>
      <c r="G728" s="11"/>
    </row>
    <row r="729" spans="1:7" ht="12.5" x14ac:dyDescent="0.25">
      <c r="A729" s="13"/>
      <c r="B729" s="13"/>
      <c r="C729" s="13"/>
      <c r="D729" s="8"/>
      <c r="F729" s="10"/>
      <c r="G729" s="11"/>
    </row>
    <row r="730" spans="1:7" ht="12.5" x14ac:dyDescent="0.25">
      <c r="A730" s="13"/>
      <c r="B730" s="13"/>
      <c r="C730" s="13"/>
      <c r="D730" s="8"/>
      <c r="F730" s="10"/>
      <c r="G730" s="11"/>
    </row>
    <row r="731" spans="1:7" ht="12.5" x14ac:dyDescent="0.25">
      <c r="A731" s="13"/>
      <c r="B731" s="13"/>
      <c r="C731" s="13"/>
      <c r="D731" s="8"/>
      <c r="F731" s="10"/>
      <c r="G731" s="11"/>
    </row>
    <row r="732" spans="1:7" ht="12.5" x14ac:dyDescent="0.25">
      <c r="A732" s="13"/>
      <c r="B732" s="13"/>
      <c r="C732" s="13"/>
      <c r="D732" s="8"/>
      <c r="F732" s="10"/>
      <c r="G732" s="11"/>
    </row>
    <row r="733" spans="1:7" ht="12.5" x14ac:dyDescent="0.25">
      <c r="A733" s="13"/>
      <c r="B733" s="13"/>
      <c r="C733" s="13"/>
      <c r="D733" s="8"/>
      <c r="F733" s="10"/>
      <c r="G733" s="11"/>
    </row>
    <row r="734" spans="1:7" ht="12.5" x14ac:dyDescent="0.25">
      <c r="A734" s="13"/>
      <c r="B734" s="13"/>
      <c r="C734" s="13"/>
      <c r="D734" s="8"/>
      <c r="F734" s="10"/>
      <c r="G734" s="11"/>
    </row>
    <row r="735" spans="1:7" ht="12.5" x14ac:dyDescent="0.25">
      <c r="A735" s="13"/>
      <c r="B735" s="13"/>
      <c r="C735" s="13"/>
      <c r="D735" s="8"/>
      <c r="F735" s="10"/>
      <c r="G735" s="11"/>
    </row>
    <row r="736" spans="1:7" ht="12.5" x14ac:dyDescent="0.25">
      <c r="A736" s="13"/>
      <c r="B736" s="13"/>
      <c r="C736" s="13"/>
      <c r="D736" s="8"/>
      <c r="F736" s="10"/>
      <c r="G736" s="11"/>
    </row>
    <row r="737" spans="1:7" ht="12.5" x14ac:dyDescent="0.25">
      <c r="A737" s="13"/>
      <c r="B737" s="13"/>
      <c r="C737" s="13"/>
      <c r="D737" s="8"/>
      <c r="F737" s="10"/>
      <c r="G737" s="11"/>
    </row>
    <row r="738" spans="1:7" ht="12.5" x14ac:dyDescent="0.25">
      <c r="A738" s="13"/>
      <c r="B738" s="13"/>
      <c r="C738" s="13"/>
      <c r="D738" s="8"/>
      <c r="F738" s="10"/>
      <c r="G738" s="11"/>
    </row>
    <row r="739" spans="1:7" ht="12.5" x14ac:dyDescent="0.25">
      <c r="A739" s="13"/>
      <c r="B739" s="13"/>
      <c r="C739" s="13"/>
      <c r="D739" s="8"/>
      <c r="F739" s="10"/>
      <c r="G739" s="11"/>
    </row>
    <row r="740" spans="1:7" ht="12.5" x14ac:dyDescent="0.25">
      <c r="A740" s="13"/>
      <c r="B740" s="13"/>
      <c r="C740" s="13"/>
      <c r="D740" s="8"/>
      <c r="F740" s="10"/>
      <c r="G740" s="11"/>
    </row>
    <row r="741" spans="1:7" ht="12.5" x14ac:dyDescent="0.25">
      <c r="A741" s="13"/>
      <c r="B741" s="13"/>
      <c r="C741" s="13"/>
      <c r="D741" s="8"/>
      <c r="F741" s="10"/>
      <c r="G741" s="11"/>
    </row>
    <row r="742" spans="1:7" ht="12.5" x14ac:dyDescent="0.25">
      <c r="A742" s="13"/>
      <c r="B742" s="13"/>
      <c r="C742" s="13"/>
      <c r="D742" s="8"/>
      <c r="F742" s="10"/>
      <c r="G742" s="11"/>
    </row>
    <row r="743" spans="1:7" ht="12.5" x14ac:dyDescent="0.25">
      <c r="A743" s="13"/>
      <c r="B743" s="13"/>
      <c r="C743" s="13"/>
      <c r="D743" s="8"/>
      <c r="F743" s="10"/>
      <c r="G743" s="11"/>
    </row>
    <row r="744" spans="1:7" ht="12.5" x14ac:dyDescent="0.25">
      <c r="A744" s="13"/>
      <c r="B744" s="13"/>
      <c r="C744" s="13"/>
      <c r="D744" s="8"/>
      <c r="F744" s="10"/>
      <c r="G744" s="11"/>
    </row>
    <row r="745" spans="1:7" ht="12.5" x14ac:dyDescent="0.25">
      <c r="A745" s="13"/>
      <c r="B745" s="13"/>
      <c r="C745" s="13"/>
      <c r="D745" s="8"/>
      <c r="F745" s="10"/>
      <c r="G745" s="11"/>
    </row>
    <row r="746" spans="1:7" ht="12.5" x14ac:dyDescent="0.25">
      <c r="A746" s="13"/>
      <c r="B746" s="13"/>
      <c r="C746" s="13"/>
      <c r="D746" s="8"/>
      <c r="F746" s="10"/>
      <c r="G746" s="11"/>
    </row>
    <row r="747" spans="1:7" ht="12.5" x14ac:dyDescent="0.25">
      <c r="A747" s="13"/>
      <c r="B747" s="13"/>
      <c r="C747" s="13"/>
      <c r="D747" s="8"/>
      <c r="F747" s="10"/>
      <c r="G747" s="11"/>
    </row>
    <row r="748" spans="1:7" ht="12.5" x14ac:dyDescent="0.25">
      <c r="A748" s="13"/>
      <c r="B748" s="13"/>
      <c r="C748" s="13"/>
      <c r="D748" s="8"/>
      <c r="F748" s="10"/>
      <c r="G748" s="11"/>
    </row>
    <row r="749" spans="1:7" ht="12.5" x14ac:dyDescent="0.25">
      <c r="A749" s="13"/>
      <c r="B749" s="13"/>
      <c r="C749" s="13"/>
      <c r="D749" s="8"/>
      <c r="F749" s="10"/>
      <c r="G749" s="11"/>
    </row>
    <row r="750" spans="1:7" ht="12.5" x14ac:dyDescent="0.25">
      <c r="A750" s="13"/>
      <c r="B750" s="13"/>
      <c r="C750" s="13"/>
      <c r="D750" s="8"/>
      <c r="F750" s="10"/>
      <c r="G750" s="11"/>
    </row>
    <row r="751" spans="1:7" ht="12.5" x14ac:dyDescent="0.25">
      <c r="A751" s="13"/>
      <c r="B751" s="13"/>
      <c r="C751" s="13"/>
      <c r="D751" s="8"/>
      <c r="F751" s="10"/>
      <c r="G751" s="11"/>
    </row>
    <row r="752" spans="1:7" ht="12.5" x14ac:dyDescent="0.25">
      <c r="A752" s="13"/>
      <c r="B752" s="13"/>
      <c r="C752" s="13"/>
      <c r="D752" s="8"/>
      <c r="F752" s="10"/>
      <c r="G752" s="11"/>
    </row>
    <row r="753" spans="1:7" ht="12.5" x14ac:dyDescent="0.25">
      <c r="A753" s="13"/>
      <c r="B753" s="13"/>
      <c r="C753" s="13"/>
      <c r="D753" s="8"/>
      <c r="F753" s="10"/>
      <c r="G753" s="11"/>
    </row>
    <row r="754" spans="1:7" ht="12.5" x14ac:dyDescent="0.25">
      <c r="A754" s="13"/>
      <c r="B754" s="13"/>
      <c r="C754" s="13"/>
      <c r="D754" s="8"/>
      <c r="F754" s="10"/>
      <c r="G754" s="11"/>
    </row>
    <row r="755" spans="1:7" ht="12.5" x14ac:dyDescent="0.25">
      <c r="A755" s="13"/>
      <c r="B755" s="13"/>
      <c r="C755" s="13"/>
      <c r="D755" s="8"/>
      <c r="F755" s="10"/>
      <c r="G755" s="11"/>
    </row>
    <row r="756" spans="1:7" ht="12.5" x14ac:dyDescent="0.25">
      <c r="A756" s="13"/>
      <c r="B756" s="13"/>
      <c r="C756" s="13"/>
      <c r="D756" s="8"/>
      <c r="F756" s="10"/>
      <c r="G756" s="11"/>
    </row>
    <row r="757" spans="1:7" ht="12.5" x14ac:dyDescent="0.25">
      <c r="A757" s="13"/>
      <c r="B757" s="13"/>
      <c r="C757" s="13"/>
      <c r="D757" s="8"/>
      <c r="F757" s="10"/>
      <c r="G757" s="11"/>
    </row>
    <row r="758" spans="1:7" ht="12.5" x14ac:dyDescent="0.25">
      <c r="A758" s="13"/>
      <c r="B758" s="13"/>
      <c r="C758" s="13"/>
      <c r="D758" s="8"/>
      <c r="F758" s="10"/>
      <c r="G758" s="11"/>
    </row>
    <row r="759" spans="1:7" ht="12.5" x14ac:dyDescent="0.25">
      <c r="A759" s="13"/>
      <c r="B759" s="13"/>
      <c r="C759" s="13"/>
      <c r="D759" s="8"/>
      <c r="F759" s="10"/>
      <c r="G759" s="11"/>
    </row>
    <row r="760" spans="1:7" ht="12.5" x14ac:dyDescent="0.25">
      <c r="A760" s="13"/>
      <c r="B760" s="13"/>
      <c r="C760" s="13"/>
      <c r="D760" s="8"/>
      <c r="F760" s="10"/>
      <c r="G760" s="11"/>
    </row>
    <row r="761" spans="1:7" ht="12.5" x14ac:dyDescent="0.25">
      <c r="A761" s="13"/>
      <c r="B761" s="13"/>
      <c r="C761" s="13"/>
      <c r="D761" s="8"/>
      <c r="F761" s="10"/>
      <c r="G761" s="11"/>
    </row>
    <row r="762" spans="1:7" ht="12.5" x14ac:dyDescent="0.25">
      <c r="A762" s="13"/>
      <c r="B762" s="13"/>
      <c r="C762" s="13"/>
      <c r="D762" s="8"/>
      <c r="F762" s="10"/>
      <c r="G762" s="11"/>
    </row>
    <row r="763" spans="1:7" ht="12.5" x14ac:dyDescent="0.25">
      <c r="A763" s="13"/>
      <c r="B763" s="13"/>
      <c r="C763" s="13"/>
      <c r="D763" s="8"/>
      <c r="F763" s="10"/>
      <c r="G763" s="11"/>
    </row>
    <row r="764" spans="1:7" ht="12.5" x14ac:dyDescent="0.25">
      <c r="A764" s="13"/>
      <c r="B764" s="13"/>
      <c r="C764" s="13"/>
      <c r="D764" s="8"/>
      <c r="F764" s="10"/>
      <c r="G764" s="11"/>
    </row>
    <row r="765" spans="1:7" ht="12.5" x14ac:dyDescent="0.25">
      <c r="A765" s="13"/>
      <c r="B765" s="13"/>
      <c r="C765" s="13"/>
      <c r="D765" s="8"/>
      <c r="F765" s="10"/>
      <c r="G765" s="11"/>
    </row>
    <row r="766" spans="1:7" ht="12.5" x14ac:dyDescent="0.25">
      <c r="A766" s="13"/>
      <c r="B766" s="13"/>
      <c r="C766" s="13"/>
      <c r="D766" s="8"/>
      <c r="F766" s="10"/>
      <c r="G766" s="11"/>
    </row>
    <row r="767" spans="1:7" ht="12.5" x14ac:dyDescent="0.25">
      <c r="A767" s="13"/>
      <c r="B767" s="13"/>
      <c r="C767" s="13"/>
      <c r="D767" s="8"/>
      <c r="F767" s="10"/>
      <c r="G767" s="11"/>
    </row>
    <row r="768" spans="1:7" ht="12.5" x14ac:dyDescent="0.25">
      <c r="A768" s="13"/>
      <c r="B768" s="13"/>
      <c r="C768" s="13"/>
      <c r="D768" s="8"/>
      <c r="F768" s="10"/>
      <c r="G768" s="11"/>
    </row>
    <row r="769" spans="1:7" ht="12.5" x14ac:dyDescent="0.25">
      <c r="A769" s="13"/>
      <c r="B769" s="13"/>
      <c r="C769" s="13"/>
      <c r="D769" s="8"/>
      <c r="F769" s="10"/>
      <c r="G769" s="11"/>
    </row>
    <row r="770" spans="1:7" ht="12.5" x14ac:dyDescent="0.25">
      <c r="A770" s="13"/>
      <c r="B770" s="13"/>
      <c r="C770" s="13"/>
      <c r="D770" s="8"/>
      <c r="F770" s="10"/>
      <c r="G770" s="11"/>
    </row>
    <row r="771" spans="1:7" ht="12.5" x14ac:dyDescent="0.25">
      <c r="A771" s="13"/>
      <c r="B771" s="13"/>
      <c r="C771" s="13"/>
      <c r="D771" s="8"/>
      <c r="F771" s="10"/>
      <c r="G771" s="11"/>
    </row>
    <row r="772" spans="1:7" ht="12.5" x14ac:dyDescent="0.25">
      <c r="A772" s="13"/>
      <c r="B772" s="13"/>
      <c r="C772" s="13"/>
      <c r="D772" s="8"/>
      <c r="F772" s="10"/>
      <c r="G772" s="11"/>
    </row>
    <row r="773" spans="1:7" ht="12.5" x14ac:dyDescent="0.25">
      <c r="A773" s="13"/>
      <c r="B773" s="13"/>
      <c r="C773" s="13"/>
      <c r="D773" s="8"/>
      <c r="F773" s="10"/>
      <c r="G773" s="11"/>
    </row>
    <row r="774" spans="1:7" ht="12.5" x14ac:dyDescent="0.25">
      <c r="A774" s="13"/>
      <c r="B774" s="13"/>
      <c r="C774" s="13"/>
      <c r="D774" s="8"/>
      <c r="F774" s="10"/>
      <c r="G774" s="11"/>
    </row>
    <row r="775" spans="1:7" ht="12.5" x14ac:dyDescent="0.25">
      <c r="A775" s="13"/>
      <c r="B775" s="13"/>
      <c r="C775" s="13"/>
      <c r="D775" s="8"/>
      <c r="F775" s="10"/>
      <c r="G775" s="11"/>
    </row>
    <row r="776" spans="1:7" ht="12.5" x14ac:dyDescent="0.25">
      <c r="A776" s="13"/>
      <c r="B776" s="13"/>
      <c r="C776" s="13"/>
      <c r="D776" s="8"/>
      <c r="F776" s="10"/>
      <c r="G776" s="11"/>
    </row>
    <row r="777" spans="1:7" ht="12.5" x14ac:dyDescent="0.25">
      <c r="A777" s="13"/>
      <c r="B777" s="13"/>
      <c r="C777" s="13"/>
      <c r="D777" s="8"/>
      <c r="F777" s="10"/>
      <c r="G777" s="11"/>
    </row>
    <row r="778" spans="1:7" ht="12.5" x14ac:dyDescent="0.25">
      <c r="A778" s="13"/>
      <c r="B778" s="13"/>
      <c r="C778" s="13"/>
      <c r="D778" s="8"/>
      <c r="F778" s="10"/>
      <c r="G778" s="11"/>
    </row>
    <row r="779" spans="1:7" ht="12.5" x14ac:dyDescent="0.25">
      <c r="A779" s="13"/>
      <c r="B779" s="13"/>
      <c r="C779" s="13"/>
      <c r="D779" s="8"/>
      <c r="F779" s="10"/>
      <c r="G779" s="11"/>
    </row>
    <row r="780" spans="1:7" ht="12.5" x14ac:dyDescent="0.25">
      <c r="A780" s="13"/>
      <c r="B780" s="13"/>
      <c r="C780" s="13"/>
      <c r="D780" s="8"/>
      <c r="F780" s="10"/>
      <c r="G780" s="11"/>
    </row>
    <row r="781" spans="1:7" ht="12.5" x14ac:dyDescent="0.25">
      <c r="A781" s="13"/>
      <c r="B781" s="13"/>
      <c r="C781" s="13"/>
      <c r="D781" s="8"/>
      <c r="F781" s="10"/>
      <c r="G781" s="11"/>
    </row>
    <row r="782" spans="1:7" ht="12.5" x14ac:dyDescent="0.25">
      <c r="A782" s="13"/>
      <c r="B782" s="13"/>
      <c r="C782" s="13"/>
      <c r="D782" s="8"/>
      <c r="F782" s="10"/>
      <c r="G782" s="11"/>
    </row>
    <row r="783" spans="1:7" ht="12.5" x14ac:dyDescent="0.25">
      <c r="A783" s="13"/>
      <c r="B783" s="13"/>
      <c r="C783" s="13"/>
      <c r="D783" s="8"/>
      <c r="F783" s="10"/>
      <c r="G783" s="11"/>
    </row>
    <row r="784" spans="1:7" ht="12.5" x14ac:dyDescent="0.25">
      <c r="A784" s="13"/>
      <c r="B784" s="13"/>
      <c r="C784" s="13"/>
      <c r="D784" s="8"/>
      <c r="F784" s="10"/>
      <c r="G784" s="11"/>
    </row>
    <row r="785" spans="1:7" ht="12.5" x14ac:dyDescent="0.25">
      <c r="A785" s="13"/>
      <c r="B785" s="13"/>
      <c r="C785" s="13"/>
      <c r="D785" s="8"/>
      <c r="F785" s="10"/>
      <c r="G785" s="11"/>
    </row>
    <row r="786" spans="1:7" ht="12.5" x14ac:dyDescent="0.25">
      <c r="A786" s="13"/>
      <c r="B786" s="13"/>
      <c r="C786" s="13"/>
      <c r="D786" s="8"/>
      <c r="F786" s="10"/>
      <c r="G786" s="11"/>
    </row>
    <row r="787" spans="1:7" ht="12.5" x14ac:dyDescent="0.25">
      <c r="A787" s="13"/>
      <c r="B787" s="13"/>
      <c r="C787" s="13"/>
      <c r="D787" s="8"/>
      <c r="F787" s="10"/>
      <c r="G787" s="11"/>
    </row>
    <row r="788" spans="1:7" ht="12.5" x14ac:dyDescent="0.25">
      <c r="A788" s="13"/>
      <c r="B788" s="13"/>
      <c r="C788" s="13"/>
      <c r="D788" s="8"/>
      <c r="F788" s="10"/>
      <c r="G788" s="11"/>
    </row>
    <row r="789" spans="1:7" ht="12.5" x14ac:dyDescent="0.25">
      <c r="A789" s="13"/>
      <c r="B789" s="13"/>
      <c r="C789" s="13"/>
      <c r="D789" s="8"/>
      <c r="F789" s="10"/>
      <c r="G789" s="11"/>
    </row>
    <row r="790" spans="1:7" ht="12.5" x14ac:dyDescent="0.25">
      <c r="A790" s="13"/>
      <c r="B790" s="13"/>
      <c r="C790" s="13"/>
      <c r="D790" s="8"/>
      <c r="F790" s="10"/>
      <c r="G790" s="11"/>
    </row>
    <row r="791" spans="1:7" ht="12.5" x14ac:dyDescent="0.25">
      <c r="A791" s="13"/>
      <c r="B791" s="13"/>
      <c r="C791" s="13"/>
      <c r="D791" s="8"/>
      <c r="F791" s="10"/>
      <c r="G791" s="11"/>
    </row>
    <row r="792" spans="1:7" ht="12.5" x14ac:dyDescent="0.25">
      <c r="A792" s="13"/>
      <c r="B792" s="13"/>
      <c r="C792" s="13"/>
      <c r="D792" s="8"/>
      <c r="F792" s="10"/>
      <c r="G792" s="11"/>
    </row>
    <row r="793" spans="1:7" ht="12.5" x14ac:dyDescent="0.25">
      <c r="A793" s="13"/>
      <c r="B793" s="13"/>
      <c r="C793" s="13"/>
      <c r="D793" s="8"/>
      <c r="F793" s="10"/>
      <c r="G793" s="11"/>
    </row>
    <row r="794" spans="1:7" ht="12.5" x14ac:dyDescent="0.25">
      <c r="A794" s="13"/>
      <c r="B794" s="13"/>
      <c r="C794" s="13"/>
      <c r="D794" s="8"/>
      <c r="F794" s="10"/>
      <c r="G794" s="11"/>
    </row>
    <row r="795" spans="1:7" ht="12.5" x14ac:dyDescent="0.25">
      <c r="A795" s="13"/>
      <c r="B795" s="13"/>
      <c r="C795" s="13"/>
      <c r="D795" s="8"/>
      <c r="F795" s="10"/>
      <c r="G795" s="11"/>
    </row>
    <row r="796" spans="1:7" ht="12.5" x14ac:dyDescent="0.25">
      <c r="A796" s="13"/>
      <c r="B796" s="13"/>
      <c r="C796" s="13"/>
      <c r="D796" s="8"/>
      <c r="F796" s="10"/>
      <c r="G796" s="11"/>
    </row>
    <row r="797" spans="1:7" ht="12.5" x14ac:dyDescent="0.25">
      <c r="A797" s="13"/>
      <c r="B797" s="13"/>
      <c r="C797" s="13"/>
      <c r="D797" s="8"/>
      <c r="F797" s="10"/>
      <c r="G797" s="11"/>
    </row>
    <row r="798" spans="1:7" ht="12.5" x14ac:dyDescent="0.25">
      <c r="A798" s="13"/>
      <c r="B798" s="13"/>
      <c r="C798" s="13"/>
      <c r="D798" s="8"/>
      <c r="F798" s="10"/>
      <c r="G798" s="11"/>
    </row>
    <row r="799" spans="1:7" ht="12.5" x14ac:dyDescent="0.25">
      <c r="A799" s="13"/>
      <c r="B799" s="13"/>
      <c r="C799" s="13"/>
      <c r="D799" s="8"/>
      <c r="F799" s="10"/>
      <c r="G799" s="11"/>
    </row>
    <row r="800" spans="1:7" ht="12.5" x14ac:dyDescent="0.25">
      <c r="A800" s="13"/>
      <c r="B800" s="13"/>
      <c r="C800" s="13"/>
      <c r="D800" s="8"/>
      <c r="F800" s="10"/>
      <c r="G800" s="11"/>
    </row>
    <row r="801" spans="1:7" ht="12.5" x14ac:dyDescent="0.25">
      <c r="A801" s="13"/>
      <c r="B801" s="13"/>
      <c r="C801" s="13"/>
      <c r="D801" s="8"/>
      <c r="F801" s="10"/>
      <c r="G801" s="11"/>
    </row>
    <row r="802" spans="1:7" ht="12.5" x14ac:dyDescent="0.25">
      <c r="A802" s="13"/>
      <c r="B802" s="13"/>
      <c r="C802" s="13"/>
      <c r="D802" s="8"/>
      <c r="F802" s="10"/>
      <c r="G802" s="11"/>
    </row>
    <row r="803" spans="1:7" ht="12.5" x14ac:dyDescent="0.25">
      <c r="A803" s="13"/>
      <c r="B803" s="13"/>
      <c r="C803" s="13"/>
      <c r="D803" s="8"/>
      <c r="F803" s="10"/>
      <c r="G803" s="11"/>
    </row>
    <row r="804" spans="1:7" ht="12.5" x14ac:dyDescent="0.25">
      <c r="A804" s="13"/>
      <c r="B804" s="13"/>
      <c r="C804" s="13"/>
      <c r="D804" s="8"/>
      <c r="F804" s="10"/>
      <c r="G804" s="11"/>
    </row>
    <row r="805" spans="1:7" ht="12.5" x14ac:dyDescent="0.25">
      <c r="A805" s="13"/>
      <c r="B805" s="13"/>
      <c r="C805" s="13"/>
      <c r="D805" s="8"/>
      <c r="F805" s="10"/>
      <c r="G805" s="11"/>
    </row>
    <row r="806" spans="1:7" ht="12.5" x14ac:dyDescent="0.25">
      <c r="A806" s="13"/>
      <c r="B806" s="13"/>
      <c r="C806" s="13"/>
      <c r="D806" s="8"/>
      <c r="F806" s="10"/>
      <c r="G806" s="11"/>
    </row>
    <row r="807" spans="1:7" ht="12.5" x14ac:dyDescent="0.25">
      <c r="A807" s="13"/>
      <c r="B807" s="13"/>
      <c r="C807" s="13"/>
      <c r="D807" s="8"/>
      <c r="F807" s="10"/>
      <c r="G807" s="11"/>
    </row>
    <row r="808" spans="1:7" ht="12.5" x14ac:dyDescent="0.25">
      <c r="A808" s="13"/>
      <c r="B808" s="13"/>
      <c r="C808" s="13"/>
      <c r="D808" s="8"/>
      <c r="F808" s="10"/>
      <c r="G808" s="11"/>
    </row>
    <row r="809" spans="1:7" ht="12.5" x14ac:dyDescent="0.25">
      <c r="A809" s="13"/>
      <c r="B809" s="13"/>
      <c r="C809" s="13"/>
      <c r="D809" s="8"/>
      <c r="F809" s="10"/>
      <c r="G809" s="11"/>
    </row>
    <row r="810" spans="1:7" ht="12.5" x14ac:dyDescent="0.25">
      <c r="A810" s="13"/>
      <c r="B810" s="13"/>
      <c r="C810" s="13"/>
      <c r="D810" s="8"/>
      <c r="F810" s="10"/>
      <c r="G810" s="11"/>
    </row>
    <row r="811" spans="1:7" ht="12.5" x14ac:dyDescent="0.25">
      <c r="A811" s="13"/>
      <c r="B811" s="13"/>
      <c r="C811" s="13"/>
      <c r="D811" s="8"/>
      <c r="F811" s="10"/>
      <c r="G811" s="11"/>
    </row>
    <row r="812" spans="1:7" ht="12.5" x14ac:dyDescent="0.25">
      <c r="A812" s="13"/>
      <c r="B812" s="13"/>
      <c r="C812" s="13"/>
      <c r="D812" s="8"/>
      <c r="F812" s="10"/>
      <c r="G812" s="11"/>
    </row>
    <row r="813" spans="1:7" ht="12.5" x14ac:dyDescent="0.25">
      <c r="A813" s="13"/>
      <c r="B813" s="13"/>
      <c r="C813" s="13"/>
      <c r="D813" s="8"/>
      <c r="F813" s="10"/>
      <c r="G813" s="11"/>
    </row>
    <row r="814" spans="1:7" ht="12.5" x14ac:dyDescent="0.25">
      <c r="A814" s="13"/>
      <c r="B814" s="13"/>
      <c r="C814" s="13"/>
      <c r="D814" s="8"/>
      <c r="F814" s="10"/>
      <c r="G814" s="11"/>
    </row>
    <row r="815" spans="1:7" ht="12.5" x14ac:dyDescent="0.25">
      <c r="A815" s="13"/>
      <c r="B815" s="13"/>
      <c r="C815" s="13"/>
      <c r="D815" s="8"/>
      <c r="F815" s="10"/>
      <c r="G815" s="11"/>
    </row>
    <row r="816" spans="1:7" ht="12.5" x14ac:dyDescent="0.25">
      <c r="A816" s="13"/>
      <c r="B816" s="13"/>
      <c r="C816" s="13"/>
      <c r="D816" s="8"/>
      <c r="F816" s="10"/>
      <c r="G816" s="11"/>
    </row>
    <row r="817" spans="1:7" ht="12.5" x14ac:dyDescent="0.25">
      <c r="A817" s="13"/>
      <c r="B817" s="13"/>
      <c r="C817" s="13"/>
      <c r="D817" s="8"/>
      <c r="F817" s="10"/>
      <c r="G817" s="11"/>
    </row>
    <row r="818" spans="1:7" ht="12.5" x14ac:dyDescent="0.25">
      <c r="A818" s="13"/>
      <c r="B818" s="13"/>
      <c r="C818" s="13"/>
      <c r="D818" s="8"/>
      <c r="F818" s="10"/>
      <c r="G818" s="11"/>
    </row>
    <row r="819" spans="1:7" ht="12.5" x14ac:dyDescent="0.25">
      <c r="A819" s="13"/>
      <c r="B819" s="13"/>
      <c r="C819" s="13"/>
      <c r="D819" s="8"/>
      <c r="F819" s="10"/>
      <c r="G819" s="11"/>
    </row>
    <row r="820" spans="1:7" ht="12.5" x14ac:dyDescent="0.25">
      <c r="A820" s="13"/>
      <c r="B820" s="13"/>
      <c r="C820" s="13"/>
      <c r="D820" s="8"/>
      <c r="F820" s="10"/>
      <c r="G820" s="11"/>
    </row>
    <row r="821" spans="1:7" ht="12.5" x14ac:dyDescent="0.25">
      <c r="A821" s="13"/>
      <c r="B821" s="13"/>
      <c r="C821" s="13"/>
      <c r="D821" s="8"/>
      <c r="F821" s="10"/>
      <c r="G821" s="11"/>
    </row>
    <row r="822" spans="1:7" ht="12.5" x14ac:dyDescent="0.25">
      <c r="A822" s="13"/>
      <c r="B822" s="13"/>
      <c r="C822" s="13"/>
      <c r="D822" s="8"/>
      <c r="F822" s="10"/>
      <c r="G822" s="11"/>
    </row>
    <row r="823" spans="1:7" ht="12.5" x14ac:dyDescent="0.25">
      <c r="A823" s="13"/>
      <c r="B823" s="13"/>
      <c r="C823" s="13"/>
      <c r="D823" s="8"/>
      <c r="F823" s="10"/>
      <c r="G823" s="11"/>
    </row>
    <row r="824" spans="1:7" ht="12.5" x14ac:dyDescent="0.25">
      <c r="A824" s="13"/>
      <c r="B824" s="13"/>
      <c r="C824" s="13"/>
      <c r="D824" s="8"/>
      <c r="F824" s="10"/>
      <c r="G824" s="11"/>
    </row>
    <row r="825" spans="1:7" ht="12.5" x14ac:dyDescent="0.25">
      <c r="A825" s="13"/>
      <c r="B825" s="13"/>
      <c r="C825" s="13"/>
      <c r="D825" s="8"/>
      <c r="F825" s="10"/>
      <c r="G825" s="11"/>
    </row>
    <row r="826" spans="1:7" ht="12.5" x14ac:dyDescent="0.25">
      <c r="A826" s="13"/>
      <c r="B826" s="13"/>
      <c r="C826" s="13"/>
      <c r="D826" s="8"/>
      <c r="F826" s="10"/>
      <c r="G826" s="11"/>
    </row>
    <row r="827" spans="1:7" ht="12.5" x14ac:dyDescent="0.25">
      <c r="A827" s="13"/>
      <c r="B827" s="13"/>
      <c r="C827" s="13"/>
      <c r="D827" s="8"/>
      <c r="F827" s="10"/>
      <c r="G827" s="11"/>
    </row>
    <row r="828" spans="1:7" ht="12.5" x14ac:dyDescent="0.25">
      <c r="A828" s="13"/>
      <c r="B828" s="13"/>
      <c r="C828" s="13"/>
      <c r="D828" s="8"/>
      <c r="F828" s="10"/>
      <c r="G828" s="11"/>
    </row>
    <row r="829" spans="1:7" ht="12.5" x14ac:dyDescent="0.25">
      <c r="A829" s="13"/>
      <c r="B829" s="13"/>
      <c r="C829" s="13"/>
      <c r="D829" s="8"/>
      <c r="F829" s="10"/>
      <c r="G829" s="11"/>
    </row>
    <row r="830" spans="1:7" ht="12.5" x14ac:dyDescent="0.25">
      <c r="A830" s="13"/>
      <c r="B830" s="13"/>
      <c r="C830" s="13"/>
      <c r="D830" s="8"/>
      <c r="F830" s="10"/>
      <c r="G830" s="11"/>
    </row>
    <row r="831" spans="1:7" ht="12.5" x14ac:dyDescent="0.25">
      <c r="A831" s="13"/>
      <c r="B831" s="13"/>
      <c r="C831" s="13"/>
      <c r="D831" s="8"/>
      <c r="F831" s="10"/>
      <c r="G831" s="11"/>
    </row>
    <row r="832" spans="1:7" ht="12.5" x14ac:dyDescent="0.25">
      <c r="A832" s="13"/>
      <c r="B832" s="13"/>
      <c r="C832" s="13"/>
      <c r="D832" s="8"/>
      <c r="F832" s="10"/>
      <c r="G832" s="11"/>
    </row>
    <row r="833" spans="1:7" ht="12.5" x14ac:dyDescent="0.25">
      <c r="A833" s="13"/>
      <c r="B833" s="13"/>
      <c r="C833" s="13"/>
      <c r="D833" s="8"/>
      <c r="F833" s="10"/>
      <c r="G833" s="11"/>
    </row>
    <row r="834" spans="1:7" ht="12.5" x14ac:dyDescent="0.25">
      <c r="A834" s="13"/>
      <c r="B834" s="13"/>
      <c r="C834" s="13"/>
      <c r="D834" s="8"/>
      <c r="F834" s="10"/>
      <c r="G834" s="11"/>
    </row>
    <row r="835" spans="1:7" ht="12.5" x14ac:dyDescent="0.25">
      <c r="A835" s="13"/>
      <c r="B835" s="13"/>
      <c r="C835" s="13"/>
      <c r="D835" s="8"/>
      <c r="F835" s="10"/>
      <c r="G835" s="11"/>
    </row>
    <row r="836" spans="1:7" ht="12.5" x14ac:dyDescent="0.25">
      <c r="A836" s="13"/>
      <c r="B836" s="13"/>
      <c r="C836" s="13"/>
      <c r="D836" s="8"/>
      <c r="F836" s="10"/>
      <c r="G836" s="11"/>
    </row>
    <row r="837" spans="1:7" ht="12.5" x14ac:dyDescent="0.25">
      <c r="A837" s="13"/>
      <c r="B837" s="13"/>
      <c r="C837" s="13"/>
      <c r="D837" s="8"/>
      <c r="F837" s="10"/>
      <c r="G837" s="11"/>
    </row>
    <row r="838" spans="1:7" ht="12.5" x14ac:dyDescent="0.25">
      <c r="A838" s="13"/>
      <c r="B838" s="13"/>
      <c r="C838" s="13"/>
      <c r="D838" s="8"/>
      <c r="F838" s="10"/>
      <c r="G838" s="11"/>
    </row>
    <row r="839" spans="1:7" ht="12.5" x14ac:dyDescent="0.25">
      <c r="A839" s="13"/>
      <c r="B839" s="13"/>
      <c r="C839" s="13"/>
      <c r="D839" s="8"/>
      <c r="F839" s="10"/>
      <c r="G839" s="11"/>
    </row>
    <row r="840" spans="1:7" ht="12.5" x14ac:dyDescent="0.25">
      <c r="A840" s="13"/>
      <c r="B840" s="13"/>
      <c r="C840" s="13"/>
      <c r="D840" s="8"/>
      <c r="F840" s="10"/>
      <c r="G840" s="11"/>
    </row>
    <row r="841" spans="1:7" ht="12.5" x14ac:dyDescent="0.25">
      <c r="A841" s="13"/>
      <c r="B841" s="13"/>
      <c r="C841" s="13"/>
      <c r="D841" s="8"/>
      <c r="F841" s="10"/>
      <c r="G841" s="11"/>
    </row>
    <row r="842" spans="1:7" ht="12.5" x14ac:dyDescent="0.25">
      <c r="A842" s="13"/>
      <c r="B842" s="13"/>
      <c r="C842" s="13"/>
      <c r="D842" s="8"/>
      <c r="F842" s="10"/>
      <c r="G842" s="11"/>
    </row>
    <row r="843" spans="1:7" ht="12.5" x14ac:dyDescent="0.25">
      <c r="A843" s="13"/>
      <c r="B843" s="13"/>
      <c r="C843" s="13"/>
      <c r="D843" s="8"/>
      <c r="F843" s="10"/>
      <c r="G843" s="11"/>
    </row>
    <row r="844" spans="1:7" ht="12.5" x14ac:dyDescent="0.25">
      <c r="A844" s="13"/>
      <c r="B844" s="13"/>
      <c r="C844" s="13"/>
      <c r="D844" s="8"/>
      <c r="F844" s="10"/>
      <c r="G844" s="11"/>
    </row>
    <row r="845" spans="1:7" ht="12.5" x14ac:dyDescent="0.25">
      <c r="A845" s="13"/>
      <c r="B845" s="13"/>
      <c r="C845" s="13"/>
      <c r="D845" s="8"/>
      <c r="F845" s="10"/>
      <c r="G845" s="11"/>
    </row>
    <row r="846" spans="1:7" ht="12.5" x14ac:dyDescent="0.25">
      <c r="A846" s="13"/>
      <c r="B846" s="13"/>
      <c r="C846" s="13"/>
      <c r="D846" s="8"/>
      <c r="F846" s="10"/>
      <c r="G846" s="11"/>
    </row>
    <row r="847" spans="1:7" ht="12.5" x14ac:dyDescent="0.25">
      <c r="A847" s="13"/>
      <c r="B847" s="13"/>
      <c r="C847" s="13"/>
      <c r="D847" s="8"/>
      <c r="F847" s="10"/>
      <c r="G847" s="11"/>
    </row>
    <row r="848" spans="1:7" ht="12.5" x14ac:dyDescent="0.25">
      <c r="A848" s="13"/>
      <c r="B848" s="13"/>
      <c r="C848" s="13"/>
      <c r="D848" s="8"/>
      <c r="F848" s="10"/>
      <c r="G848" s="11"/>
    </row>
    <row r="849" spans="1:7" ht="12.5" x14ac:dyDescent="0.25">
      <c r="A849" s="13"/>
      <c r="B849" s="13"/>
      <c r="C849" s="13"/>
      <c r="D849" s="8"/>
      <c r="F849" s="10"/>
      <c r="G849" s="11"/>
    </row>
    <row r="850" spans="1:7" ht="12.5" x14ac:dyDescent="0.25">
      <c r="A850" s="13"/>
      <c r="B850" s="13"/>
      <c r="C850" s="13"/>
      <c r="D850" s="8"/>
      <c r="F850" s="10"/>
      <c r="G850" s="11"/>
    </row>
    <row r="851" spans="1:7" ht="12.5" x14ac:dyDescent="0.25">
      <c r="A851" s="13"/>
      <c r="B851" s="13"/>
      <c r="C851" s="13"/>
      <c r="D851" s="8"/>
      <c r="F851" s="10"/>
      <c r="G851" s="11"/>
    </row>
    <row r="852" spans="1:7" ht="12.5" x14ac:dyDescent="0.25">
      <c r="A852" s="13"/>
      <c r="B852" s="13"/>
      <c r="C852" s="13"/>
      <c r="D852" s="8"/>
      <c r="F852" s="10"/>
      <c r="G852" s="11"/>
    </row>
    <row r="853" spans="1:7" ht="12.5" x14ac:dyDescent="0.25">
      <c r="A853" s="13"/>
      <c r="B853" s="13"/>
      <c r="C853" s="13"/>
      <c r="D853" s="8"/>
      <c r="F853" s="10"/>
      <c r="G853" s="11"/>
    </row>
    <row r="854" spans="1:7" ht="12.5" x14ac:dyDescent="0.25">
      <c r="A854" s="13"/>
      <c r="B854" s="13"/>
      <c r="C854" s="13"/>
      <c r="D854" s="8"/>
      <c r="F854" s="10"/>
      <c r="G854" s="11"/>
    </row>
    <row r="855" spans="1:7" ht="12.5" x14ac:dyDescent="0.25">
      <c r="A855" s="13"/>
      <c r="B855" s="13"/>
      <c r="C855" s="13"/>
      <c r="D855" s="8"/>
      <c r="F855" s="10"/>
      <c r="G855" s="11"/>
    </row>
    <row r="856" spans="1:7" ht="12.5" x14ac:dyDescent="0.25">
      <c r="A856" s="13"/>
      <c r="B856" s="13"/>
      <c r="C856" s="13"/>
      <c r="D856" s="8"/>
      <c r="F856" s="10"/>
      <c r="G856" s="11"/>
    </row>
    <row r="857" spans="1:7" ht="12.5" x14ac:dyDescent="0.25">
      <c r="A857" s="13"/>
      <c r="B857" s="13"/>
      <c r="C857" s="13"/>
      <c r="D857" s="8"/>
      <c r="F857" s="10"/>
      <c r="G857" s="11"/>
    </row>
    <row r="858" spans="1:7" ht="12.5" x14ac:dyDescent="0.25">
      <c r="A858" s="13"/>
      <c r="B858" s="13"/>
      <c r="C858" s="13"/>
      <c r="D858" s="8"/>
      <c r="F858" s="10"/>
      <c r="G858" s="11"/>
    </row>
    <row r="859" spans="1:7" ht="12.5" x14ac:dyDescent="0.25">
      <c r="A859" s="13"/>
      <c r="B859" s="13"/>
      <c r="C859" s="13"/>
      <c r="D859" s="8"/>
      <c r="F859" s="10"/>
      <c r="G859" s="11"/>
    </row>
    <row r="860" spans="1:7" ht="12.5" x14ac:dyDescent="0.25">
      <c r="A860" s="13"/>
      <c r="B860" s="13"/>
      <c r="C860" s="13"/>
      <c r="D860" s="8"/>
      <c r="F860" s="10"/>
      <c r="G860" s="11"/>
    </row>
    <row r="861" spans="1:7" ht="12.5" x14ac:dyDescent="0.25">
      <c r="A861" s="13"/>
      <c r="B861" s="13"/>
      <c r="C861" s="13"/>
      <c r="D861" s="8"/>
      <c r="F861" s="10"/>
      <c r="G861" s="11"/>
    </row>
    <row r="862" spans="1:7" ht="12.5" x14ac:dyDescent="0.25">
      <c r="A862" s="13"/>
      <c r="B862" s="13"/>
      <c r="C862" s="13"/>
      <c r="D862" s="8"/>
      <c r="F862" s="10"/>
      <c r="G862" s="11"/>
    </row>
    <row r="863" spans="1:7" ht="12.5" x14ac:dyDescent="0.25">
      <c r="A863" s="13"/>
      <c r="B863" s="13"/>
      <c r="C863" s="13"/>
      <c r="D863" s="8"/>
      <c r="F863" s="10"/>
      <c r="G863" s="11"/>
    </row>
    <row r="864" spans="1:7" ht="12.5" x14ac:dyDescent="0.25">
      <c r="A864" s="13"/>
      <c r="B864" s="13"/>
      <c r="C864" s="13"/>
      <c r="D864" s="8"/>
      <c r="F864" s="10"/>
      <c r="G864" s="11"/>
    </row>
    <row r="865" spans="1:7" ht="12.5" x14ac:dyDescent="0.25">
      <c r="A865" s="13"/>
      <c r="B865" s="13"/>
      <c r="C865" s="13"/>
      <c r="D865" s="8"/>
      <c r="F865" s="10"/>
      <c r="G865" s="11"/>
    </row>
    <row r="866" spans="1:7" ht="12.5" x14ac:dyDescent="0.25">
      <c r="A866" s="13"/>
      <c r="B866" s="13"/>
      <c r="C866" s="13"/>
      <c r="D866" s="8"/>
      <c r="F866" s="10"/>
      <c r="G866" s="11"/>
    </row>
    <row r="867" spans="1:7" ht="12.5" x14ac:dyDescent="0.25">
      <c r="A867" s="13"/>
      <c r="B867" s="13"/>
      <c r="C867" s="13"/>
      <c r="D867" s="8"/>
      <c r="F867" s="10"/>
      <c r="G867" s="11"/>
    </row>
    <row r="868" spans="1:7" ht="12.5" x14ac:dyDescent="0.25">
      <c r="A868" s="13"/>
      <c r="B868" s="13"/>
      <c r="C868" s="13"/>
      <c r="D868" s="8"/>
      <c r="F868" s="10"/>
      <c r="G868" s="11"/>
    </row>
    <row r="869" spans="1:7" ht="12.5" x14ac:dyDescent="0.25">
      <c r="A869" s="13"/>
      <c r="B869" s="13"/>
      <c r="C869" s="13"/>
      <c r="D869" s="8"/>
      <c r="F869" s="10"/>
      <c r="G869" s="11"/>
    </row>
    <row r="870" spans="1:7" ht="12.5" x14ac:dyDescent="0.25">
      <c r="A870" s="13"/>
      <c r="B870" s="13"/>
      <c r="C870" s="13"/>
      <c r="D870" s="8"/>
      <c r="F870" s="10"/>
      <c r="G870" s="11"/>
    </row>
    <row r="871" spans="1:7" ht="12.5" x14ac:dyDescent="0.25">
      <c r="A871" s="13"/>
      <c r="B871" s="13"/>
      <c r="C871" s="13"/>
      <c r="D871" s="8"/>
      <c r="F871" s="10"/>
      <c r="G871" s="11"/>
    </row>
    <row r="872" spans="1:7" ht="12.5" x14ac:dyDescent="0.25">
      <c r="A872" s="13"/>
      <c r="B872" s="13"/>
      <c r="C872" s="13"/>
      <c r="D872" s="8"/>
      <c r="F872" s="10"/>
      <c r="G872" s="11"/>
    </row>
    <row r="873" spans="1:7" ht="12.5" x14ac:dyDescent="0.25">
      <c r="A873" s="13"/>
      <c r="B873" s="13"/>
      <c r="C873" s="13"/>
      <c r="D873" s="8"/>
      <c r="F873" s="10"/>
      <c r="G873" s="11"/>
    </row>
    <row r="874" spans="1:7" ht="12.5" x14ac:dyDescent="0.25">
      <c r="A874" s="13"/>
      <c r="B874" s="13"/>
      <c r="C874" s="13"/>
      <c r="D874" s="8"/>
      <c r="F874" s="10"/>
      <c r="G874" s="11"/>
    </row>
    <row r="875" spans="1:7" ht="12.5" x14ac:dyDescent="0.25">
      <c r="A875" s="13"/>
      <c r="B875" s="13"/>
      <c r="C875" s="13"/>
      <c r="D875" s="8"/>
      <c r="F875" s="10"/>
      <c r="G875" s="11"/>
    </row>
    <row r="876" spans="1:7" ht="12.5" x14ac:dyDescent="0.25">
      <c r="A876" s="13"/>
      <c r="B876" s="13"/>
      <c r="C876" s="13"/>
      <c r="D876" s="8"/>
      <c r="F876" s="10"/>
      <c r="G876" s="11"/>
    </row>
    <row r="877" spans="1:7" ht="12.5" x14ac:dyDescent="0.25">
      <c r="A877" s="13"/>
      <c r="B877" s="13"/>
      <c r="C877" s="13"/>
      <c r="D877" s="8"/>
      <c r="F877" s="10"/>
      <c r="G877" s="11"/>
    </row>
    <row r="878" spans="1:7" ht="12.5" x14ac:dyDescent="0.25">
      <c r="A878" s="13"/>
      <c r="B878" s="13"/>
      <c r="C878" s="13"/>
      <c r="D878" s="8"/>
      <c r="F878" s="10"/>
      <c r="G878" s="11"/>
    </row>
    <row r="879" spans="1:7" ht="12.5" x14ac:dyDescent="0.25">
      <c r="A879" s="13"/>
      <c r="B879" s="13"/>
      <c r="C879" s="13"/>
      <c r="D879" s="8"/>
      <c r="F879" s="10"/>
      <c r="G879" s="11"/>
    </row>
    <row r="880" spans="1:7" ht="12.5" x14ac:dyDescent="0.25">
      <c r="A880" s="13"/>
      <c r="B880" s="13"/>
      <c r="C880" s="13"/>
      <c r="D880" s="8"/>
      <c r="F880" s="10"/>
      <c r="G880" s="11"/>
    </row>
    <row r="881" spans="1:7" ht="12.5" x14ac:dyDescent="0.25">
      <c r="A881" s="13"/>
      <c r="B881" s="13"/>
      <c r="C881" s="13"/>
      <c r="D881" s="8"/>
      <c r="F881" s="10"/>
      <c r="G881" s="11"/>
    </row>
    <row r="882" spans="1:7" ht="12.5" x14ac:dyDescent="0.25">
      <c r="A882" s="13"/>
      <c r="B882" s="13"/>
      <c r="C882" s="13"/>
      <c r="D882" s="8"/>
      <c r="F882" s="10"/>
      <c r="G882" s="11"/>
    </row>
    <row r="883" spans="1:7" ht="12.5" x14ac:dyDescent="0.25">
      <c r="A883" s="13"/>
      <c r="B883" s="13"/>
      <c r="C883" s="13"/>
      <c r="D883" s="8"/>
      <c r="F883" s="10"/>
      <c r="G883" s="11"/>
    </row>
    <row r="884" spans="1:7" ht="12.5" x14ac:dyDescent="0.25">
      <c r="A884" s="13"/>
      <c r="B884" s="13"/>
      <c r="C884" s="13"/>
      <c r="D884" s="8"/>
      <c r="F884" s="10"/>
      <c r="G884" s="11"/>
    </row>
    <row r="885" spans="1:7" ht="12.5" x14ac:dyDescent="0.25">
      <c r="A885" s="13"/>
      <c r="B885" s="13"/>
      <c r="C885" s="13"/>
      <c r="D885" s="8"/>
      <c r="F885" s="10"/>
      <c r="G885" s="11"/>
    </row>
    <row r="886" spans="1:7" ht="12.5" x14ac:dyDescent="0.25">
      <c r="A886" s="13"/>
      <c r="B886" s="13"/>
      <c r="C886" s="13"/>
      <c r="D886" s="8"/>
      <c r="F886" s="10"/>
      <c r="G886" s="11"/>
    </row>
    <row r="887" spans="1:7" ht="12.5" x14ac:dyDescent="0.25">
      <c r="A887" s="13"/>
      <c r="B887" s="13"/>
      <c r="C887" s="13"/>
      <c r="D887" s="8"/>
      <c r="F887" s="10"/>
      <c r="G887" s="11"/>
    </row>
    <row r="888" spans="1:7" ht="12.5" x14ac:dyDescent="0.25">
      <c r="A888" s="13"/>
      <c r="B888" s="13"/>
      <c r="C888" s="13"/>
      <c r="D888" s="8"/>
      <c r="F888" s="10"/>
      <c r="G888" s="11"/>
    </row>
    <row r="889" spans="1:7" ht="12.5" x14ac:dyDescent="0.25">
      <c r="A889" s="13"/>
      <c r="B889" s="13"/>
      <c r="C889" s="13"/>
      <c r="D889" s="8"/>
      <c r="F889" s="10"/>
      <c r="G889" s="11"/>
    </row>
    <row r="890" spans="1:7" ht="12.5" x14ac:dyDescent="0.25">
      <c r="A890" s="13"/>
      <c r="B890" s="13"/>
      <c r="C890" s="13"/>
      <c r="D890" s="8"/>
      <c r="F890" s="10"/>
      <c r="G890" s="11"/>
    </row>
    <row r="891" spans="1:7" ht="12.5" x14ac:dyDescent="0.25">
      <c r="A891" s="13"/>
      <c r="B891" s="13"/>
      <c r="C891" s="13"/>
      <c r="D891" s="8"/>
      <c r="F891" s="10"/>
      <c r="G891" s="11"/>
    </row>
    <row r="892" spans="1:7" ht="12.5" x14ac:dyDescent="0.25">
      <c r="A892" s="13"/>
      <c r="B892" s="13"/>
      <c r="C892" s="13"/>
      <c r="D892" s="8"/>
      <c r="F892" s="10"/>
      <c r="G892" s="11"/>
    </row>
    <row r="893" spans="1:7" ht="12.5" x14ac:dyDescent="0.25">
      <c r="A893" s="13"/>
      <c r="B893" s="13"/>
      <c r="C893" s="13"/>
      <c r="D893" s="8"/>
      <c r="F893" s="10"/>
      <c r="G893" s="11"/>
    </row>
    <row r="894" spans="1:7" ht="12.5" x14ac:dyDescent="0.25">
      <c r="A894" s="13"/>
      <c r="B894" s="13"/>
      <c r="C894" s="13"/>
      <c r="D894" s="8"/>
      <c r="F894" s="10"/>
      <c r="G894" s="11"/>
    </row>
    <row r="895" spans="1:7" ht="12.5" x14ac:dyDescent="0.25">
      <c r="A895" s="13"/>
      <c r="B895" s="13"/>
      <c r="C895" s="13"/>
      <c r="D895" s="8"/>
      <c r="F895" s="10"/>
      <c r="G895" s="11"/>
    </row>
    <row r="896" spans="1:7" ht="12.5" x14ac:dyDescent="0.25">
      <c r="A896" s="13"/>
      <c r="B896" s="13"/>
      <c r="C896" s="13"/>
      <c r="D896" s="8"/>
      <c r="F896" s="10"/>
      <c r="G896" s="11"/>
    </row>
    <row r="897" spans="1:7" ht="12.5" x14ac:dyDescent="0.25">
      <c r="A897" s="13"/>
      <c r="B897" s="13"/>
      <c r="C897" s="13"/>
      <c r="D897" s="8"/>
      <c r="F897" s="10"/>
      <c r="G897" s="11"/>
    </row>
    <row r="898" spans="1:7" ht="12.5" x14ac:dyDescent="0.25">
      <c r="A898" s="13"/>
      <c r="B898" s="13"/>
      <c r="C898" s="13"/>
      <c r="D898" s="8"/>
      <c r="F898" s="10"/>
      <c r="G898" s="11"/>
    </row>
    <row r="899" spans="1:7" ht="12.5" x14ac:dyDescent="0.25">
      <c r="A899" s="13"/>
      <c r="B899" s="13"/>
      <c r="C899" s="13"/>
      <c r="D899" s="8"/>
      <c r="F899" s="10"/>
      <c r="G899" s="11"/>
    </row>
    <row r="900" spans="1:7" ht="12.5" x14ac:dyDescent="0.25">
      <c r="A900" s="13"/>
      <c r="B900" s="13"/>
      <c r="C900" s="13"/>
      <c r="D900" s="8"/>
      <c r="F900" s="10"/>
      <c r="G900" s="11"/>
    </row>
    <row r="901" spans="1:7" ht="12.5" x14ac:dyDescent="0.25">
      <c r="A901" s="13"/>
      <c r="B901" s="13"/>
      <c r="C901" s="13"/>
      <c r="D901" s="8"/>
      <c r="F901" s="10"/>
      <c r="G901" s="11"/>
    </row>
    <row r="902" spans="1:7" ht="12.5" x14ac:dyDescent="0.25">
      <c r="A902" s="13"/>
      <c r="B902" s="13"/>
      <c r="C902" s="13"/>
      <c r="D902" s="8"/>
      <c r="F902" s="10"/>
      <c r="G902" s="11"/>
    </row>
    <row r="903" spans="1:7" ht="12.5" x14ac:dyDescent="0.25">
      <c r="A903" s="13"/>
      <c r="B903" s="13"/>
      <c r="C903" s="13"/>
      <c r="D903" s="8"/>
      <c r="F903" s="10"/>
      <c r="G903" s="11"/>
    </row>
    <row r="904" spans="1:7" ht="12.5" x14ac:dyDescent="0.25">
      <c r="A904" s="13"/>
      <c r="B904" s="13"/>
      <c r="C904" s="13"/>
      <c r="D904" s="8"/>
      <c r="F904" s="10"/>
      <c r="G904" s="11"/>
    </row>
    <row r="905" spans="1:7" ht="12.5" x14ac:dyDescent="0.25">
      <c r="A905" s="13"/>
      <c r="B905" s="13"/>
      <c r="C905" s="13"/>
      <c r="D905" s="8"/>
      <c r="F905" s="10"/>
      <c r="G905" s="11"/>
    </row>
    <row r="906" spans="1:7" ht="12.5" x14ac:dyDescent="0.25">
      <c r="A906" s="13"/>
      <c r="B906" s="13"/>
      <c r="C906" s="13"/>
      <c r="D906" s="8"/>
      <c r="F906" s="10"/>
      <c r="G906" s="11"/>
    </row>
    <row r="907" spans="1:7" ht="12.5" x14ac:dyDescent="0.25">
      <c r="A907" s="13"/>
      <c r="B907" s="13"/>
      <c r="C907" s="13"/>
      <c r="D907" s="8"/>
      <c r="F907" s="10"/>
      <c r="G907" s="11"/>
    </row>
    <row r="908" spans="1:7" ht="12.5" x14ac:dyDescent="0.25">
      <c r="A908" s="13"/>
      <c r="B908" s="13"/>
      <c r="C908" s="13"/>
      <c r="D908" s="8"/>
      <c r="F908" s="10"/>
      <c r="G908" s="11"/>
    </row>
    <row r="909" spans="1:7" ht="12.5" x14ac:dyDescent="0.25">
      <c r="A909" s="13"/>
      <c r="B909" s="13"/>
      <c r="C909" s="13"/>
      <c r="D909" s="8"/>
      <c r="F909" s="10"/>
      <c r="G909" s="11"/>
    </row>
    <row r="910" spans="1:7" ht="12.5" x14ac:dyDescent="0.25">
      <c r="A910" s="13"/>
      <c r="B910" s="13"/>
      <c r="C910" s="13"/>
      <c r="D910" s="8"/>
      <c r="F910" s="10"/>
      <c r="G910" s="11"/>
    </row>
    <row r="911" spans="1:7" ht="12.5" x14ac:dyDescent="0.25">
      <c r="A911" s="13"/>
      <c r="B911" s="13"/>
      <c r="C911" s="13"/>
      <c r="D911" s="8"/>
      <c r="F911" s="10"/>
      <c r="G911" s="11"/>
    </row>
    <row r="912" spans="1:7" ht="12.5" x14ac:dyDescent="0.25">
      <c r="A912" s="13"/>
      <c r="B912" s="13"/>
      <c r="C912" s="13"/>
      <c r="D912" s="8"/>
      <c r="F912" s="10"/>
      <c r="G912" s="11"/>
    </row>
    <row r="913" spans="1:7" ht="12.5" x14ac:dyDescent="0.25">
      <c r="A913" s="13"/>
      <c r="B913" s="13"/>
      <c r="C913" s="13"/>
      <c r="D913" s="8"/>
      <c r="F913" s="10"/>
      <c r="G913" s="11"/>
    </row>
    <row r="914" spans="1:7" ht="12.5" x14ac:dyDescent="0.25">
      <c r="A914" s="13"/>
      <c r="B914" s="13"/>
      <c r="C914" s="13"/>
      <c r="D914" s="8"/>
      <c r="F914" s="10"/>
      <c r="G914" s="11"/>
    </row>
    <row r="915" spans="1:7" ht="12.5" x14ac:dyDescent="0.25">
      <c r="A915" s="13"/>
      <c r="B915" s="13"/>
      <c r="C915" s="13"/>
      <c r="D915" s="8"/>
      <c r="F915" s="10"/>
      <c r="G915" s="11"/>
    </row>
    <row r="916" spans="1:7" ht="12.5" x14ac:dyDescent="0.25">
      <c r="A916" s="13"/>
      <c r="B916" s="13"/>
      <c r="C916" s="13"/>
      <c r="D916" s="8"/>
      <c r="F916" s="10"/>
      <c r="G916" s="11"/>
    </row>
    <row r="917" spans="1:7" ht="12.5" x14ac:dyDescent="0.25">
      <c r="A917" s="13"/>
      <c r="B917" s="13"/>
      <c r="C917" s="13"/>
      <c r="D917" s="8"/>
      <c r="F917" s="10"/>
      <c r="G917" s="11"/>
    </row>
    <row r="918" spans="1:7" ht="12.5" x14ac:dyDescent="0.25">
      <c r="A918" s="13"/>
      <c r="B918" s="13"/>
      <c r="C918" s="13"/>
      <c r="D918" s="8"/>
      <c r="F918" s="10"/>
      <c r="G918" s="11"/>
    </row>
    <row r="919" spans="1:7" ht="12.5" x14ac:dyDescent="0.25">
      <c r="A919" s="13"/>
      <c r="B919" s="13"/>
      <c r="C919" s="13"/>
      <c r="D919" s="8"/>
      <c r="F919" s="10"/>
      <c r="G919" s="11"/>
    </row>
    <row r="920" spans="1:7" ht="12.5" x14ac:dyDescent="0.25">
      <c r="A920" s="13"/>
      <c r="B920" s="13"/>
      <c r="C920" s="13"/>
      <c r="D920" s="8"/>
      <c r="F920" s="10"/>
      <c r="G920" s="11"/>
    </row>
    <row r="921" spans="1:7" ht="12.5" x14ac:dyDescent="0.25">
      <c r="A921" s="13"/>
      <c r="B921" s="13"/>
      <c r="C921" s="13"/>
      <c r="D921" s="8"/>
      <c r="F921" s="10"/>
      <c r="G921" s="11"/>
    </row>
    <row r="922" spans="1:7" ht="12.5" x14ac:dyDescent="0.25">
      <c r="A922" s="13"/>
      <c r="B922" s="13"/>
      <c r="C922" s="13"/>
      <c r="D922" s="8"/>
      <c r="F922" s="10"/>
      <c r="G922" s="11"/>
    </row>
    <row r="923" spans="1:7" ht="12.5" x14ac:dyDescent="0.25">
      <c r="A923" s="13"/>
      <c r="B923" s="13"/>
      <c r="C923" s="13"/>
      <c r="D923" s="8"/>
      <c r="F923" s="10"/>
      <c r="G923" s="11"/>
    </row>
    <row r="924" spans="1:7" ht="12.5" x14ac:dyDescent="0.25">
      <c r="A924" s="13"/>
      <c r="B924" s="13"/>
      <c r="C924" s="13"/>
      <c r="D924" s="8"/>
      <c r="F924" s="10"/>
      <c r="G924" s="11"/>
    </row>
    <row r="925" spans="1:7" ht="12.5" x14ac:dyDescent="0.25">
      <c r="A925" s="13"/>
      <c r="B925" s="13"/>
      <c r="C925" s="13"/>
      <c r="D925" s="8"/>
      <c r="F925" s="10"/>
      <c r="G925" s="11"/>
    </row>
    <row r="926" spans="1:7" ht="12.5" x14ac:dyDescent="0.25">
      <c r="A926" s="13"/>
      <c r="B926" s="13"/>
      <c r="C926" s="13"/>
      <c r="D926" s="8"/>
      <c r="F926" s="10"/>
      <c r="G926" s="11"/>
    </row>
    <row r="927" spans="1:7" ht="12.5" x14ac:dyDescent="0.25">
      <c r="A927" s="13"/>
      <c r="B927" s="13"/>
      <c r="C927" s="13"/>
      <c r="D927" s="8"/>
      <c r="F927" s="10"/>
      <c r="G927" s="11"/>
    </row>
    <row r="928" spans="1:7" ht="12.5" x14ac:dyDescent="0.25">
      <c r="A928" s="13"/>
      <c r="B928" s="13"/>
      <c r="C928" s="13"/>
      <c r="D928" s="8"/>
      <c r="F928" s="10"/>
      <c r="G928" s="11"/>
    </row>
    <row r="929" spans="1:7" ht="12.5" x14ac:dyDescent="0.25">
      <c r="A929" s="13"/>
      <c r="B929" s="13"/>
      <c r="C929" s="13"/>
      <c r="D929" s="8"/>
      <c r="F929" s="10"/>
      <c r="G929" s="11"/>
    </row>
    <row r="930" spans="1:7" ht="12.5" x14ac:dyDescent="0.25">
      <c r="A930" s="13"/>
      <c r="B930" s="13"/>
      <c r="C930" s="13"/>
      <c r="D930" s="8"/>
      <c r="F930" s="10"/>
      <c r="G930" s="11"/>
    </row>
    <row r="931" spans="1:7" ht="12.5" x14ac:dyDescent="0.25">
      <c r="A931" s="13"/>
      <c r="B931" s="13"/>
      <c r="C931" s="13"/>
      <c r="D931" s="8"/>
      <c r="F931" s="10"/>
      <c r="G931" s="11"/>
    </row>
    <row r="932" spans="1:7" ht="12.5" x14ac:dyDescent="0.25">
      <c r="A932" s="13"/>
      <c r="B932" s="13"/>
      <c r="C932" s="13"/>
      <c r="D932" s="8"/>
      <c r="F932" s="10"/>
      <c r="G932" s="11"/>
    </row>
    <row r="933" spans="1:7" ht="12.5" x14ac:dyDescent="0.25">
      <c r="A933" s="13"/>
      <c r="B933" s="13"/>
      <c r="C933" s="13"/>
      <c r="D933" s="8"/>
      <c r="F933" s="10"/>
      <c r="G933" s="11"/>
    </row>
    <row r="934" spans="1:7" ht="12.5" x14ac:dyDescent="0.25">
      <c r="A934" s="13"/>
      <c r="B934" s="13"/>
      <c r="C934" s="13"/>
      <c r="D934" s="8"/>
      <c r="F934" s="10"/>
      <c r="G934" s="11"/>
    </row>
    <row r="935" spans="1:7" ht="12.5" x14ac:dyDescent="0.25">
      <c r="A935" s="13"/>
      <c r="B935" s="13"/>
      <c r="C935" s="13"/>
      <c r="D935" s="8"/>
      <c r="F935" s="10"/>
      <c r="G935" s="11"/>
    </row>
    <row r="936" spans="1:7" ht="12.5" x14ac:dyDescent="0.25">
      <c r="A936" s="13"/>
      <c r="B936" s="13"/>
      <c r="C936" s="13"/>
      <c r="D936" s="8"/>
      <c r="F936" s="10"/>
      <c r="G936" s="11"/>
    </row>
    <row r="937" spans="1:7" ht="12.5" x14ac:dyDescent="0.25">
      <c r="A937" s="13"/>
      <c r="B937" s="13"/>
      <c r="C937" s="13"/>
      <c r="D937" s="8"/>
      <c r="F937" s="10"/>
      <c r="G937" s="11"/>
    </row>
    <row r="938" spans="1:7" ht="12.5" x14ac:dyDescent="0.25">
      <c r="A938" s="13"/>
      <c r="B938" s="13"/>
      <c r="C938" s="13"/>
      <c r="D938" s="8"/>
      <c r="F938" s="10"/>
      <c r="G938" s="11"/>
    </row>
    <row r="939" spans="1:7" ht="12.5" x14ac:dyDescent="0.25">
      <c r="A939" s="13"/>
      <c r="B939" s="13"/>
      <c r="C939" s="13"/>
      <c r="D939" s="8"/>
      <c r="F939" s="10"/>
      <c r="G939" s="11"/>
    </row>
    <row r="940" spans="1:7" ht="12.5" x14ac:dyDescent="0.25">
      <c r="A940" s="13"/>
      <c r="B940" s="13"/>
      <c r="C940" s="13"/>
      <c r="D940" s="8"/>
      <c r="F940" s="10"/>
      <c r="G940" s="11"/>
    </row>
    <row r="941" spans="1:7" ht="12.5" x14ac:dyDescent="0.25">
      <c r="A941" s="13"/>
      <c r="B941" s="13"/>
      <c r="C941" s="13"/>
      <c r="D941" s="8"/>
      <c r="F941" s="10"/>
      <c r="G941" s="11"/>
    </row>
    <row r="942" spans="1:7" ht="12.5" x14ac:dyDescent="0.25">
      <c r="A942" s="13"/>
      <c r="B942" s="13"/>
      <c r="C942" s="13"/>
      <c r="D942" s="8"/>
      <c r="F942" s="10"/>
      <c r="G942" s="11"/>
    </row>
    <row r="943" spans="1:7" ht="12.5" x14ac:dyDescent="0.25">
      <c r="A943" s="13"/>
      <c r="B943" s="13"/>
      <c r="C943" s="13"/>
      <c r="D943" s="8"/>
      <c r="F943" s="10"/>
      <c r="G943" s="11"/>
    </row>
    <row r="944" spans="1:7" ht="12.5" x14ac:dyDescent="0.25">
      <c r="A944" s="13"/>
      <c r="B944" s="13"/>
      <c r="C944" s="13"/>
      <c r="D944" s="8"/>
      <c r="F944" s="10"/>
      <c r="G944" s="11"/>
    </row>
    <row r="945" spans="1:7" ht="12.5" x14ac:dyDescent="0.25">
      <c r="A945" s="13"/>
      <c r="B945" s="13"/>
      <c r="C945" s="13"/>
      <c r="D945" s="8"/>
      <c r="F945" s="10"/>
      <c r="G945" s="11"/>
    </row>
    <row r="946" spans="1:7" ht="12.5" x14ac:dyDescent="0.25">
      <c r="A946" s="13"/>
      <c r="B946" s="13"/>
      <c r="C946" s="13"/>
      <c r="D946" s="8"/>
      <c r="F946" s="10"/>
      <c r="G946" s="11"/>
    </row>
    <row r="947" spans="1:7" ht="12.5" x14ac:dyDescent="0.25">
      <c r="A947" s="13"/>
      <c r="B947" s="13"/>
      <c r="C947" s="13"/>
      <c r="D947" s="8"/>
      <c r="F947" s="10"/>
      <c r="G947" s="11"/>
    </row>
    <row r="948" spans="1:7" ht="12.5" x14ac:dyDescent="0.25">
      <c r="A948" s="13"/>
      <c r="B948" s="13"/>
      <c r="C948" s="13"/>
      <c r="D948" s="8"/>
      <c r="F948" s="10"/>
      <c r="G948" s="11"/>
    </row>
    <row r="949" spans="1:7" ht="12.5" x14ac:dyDescent="0.25">
      <c r="A949" s="13"/>
      <c r="B949" s="13"/>
      <c r="C949" s="13"/>
      <c r="D949" s="8"/>
      <c r="F949" s="10"/>
      <c r="G949" s="11"/>
    </row>
    <row r="950" spans="1:7" ht="12.5" x14ac:dyDescent="0.25">
      <c r="A950" s="13"/>
      <c r="B950" s="13"/>
      <c r="C950" s="13"/>
      <c r="D950" s="8"/>
      <c r="F950" s="10"/>
      <c r="G950" s="11"/>
    </row>
    <row r="951" spans="1:7" ht="12.5" x14ac:dyDescent="0.25">
      <c r="A951" s="13"/>
      <c r="B951" s="13"/>
      <c r="C951" s="13"/>
      <c r="D951" s="8"/>
      <c r="F951" s="10"/>
      <c r="G951" s="11"/>
    </row>
    <row r="952" spans="1:7" ht="12.5" x14ac:dyDescent="0.25">
      <c r="A952" s="13"/>
      <c r="B952" s="13"/>
      <c r="C952" s="13"/>
      <c r="D952" s="8"/>
      <c r="F952" s="10"/>
      <c r="G952" s="11"/>
    </row>
    <row r="953" spans="1:7" ht="12.5" x14ac:dyDescent="0.25">
      <c r="A953" s="13"/>
      <c r="B953" s="13"/>
      <c r="C953" s="13"/>
      <c r="D953" s="8"/>
      <c r="F953" s="10"/>
      <c r="G953" s="11"/>
    </row>
    <row r="954" spans="1:7" ht="12.5" x14ac:dyDescent="0.25">
      <c r="A954" s="13"/>
      <c r="B954" s="13"/>
      <c r="C954" s="13"/>
      <c r="D954" s="8"/>
      <c r="F954" s="10"/>
      <c r="G954" s="11"/>
    </row>
    <row r="955" spans="1:7" ht="12.5" x14ac:dyDescent="0.25">
      <c r="A955" s="13"/>
      <c r="B955" s="13"/>
      <c r="C955" s="13"/>
      <c r="D955" s="8"/>
      <c r="F955" s="10"/>
      <c r="G955" s="11"/>
    </row>
    <row r="956" spans="1:7" ht="12.5" x14ac:dyDescent="0.25">
      <c r="A956" s="13"/>
      <c r="B956" s="13"/>
      <c r="C956" s="13"/>
      <c r="D956" s="8"/>
      <c r="F956" s="10"/>
      <c r="G956" s="11"/>
    </row>
    <row r="957" spans="1:7" ht="12.5" x14ac:dyDescent="0.25">
      <c r="A957" s="13"/>
      <c r="B957" s="13"/>
      <c r="C957" s="13"/>
      <c r="D957" s="8"/>
      <c r="F957" s="10"/>
      <c r="G957" s="11"/>
    </row>
    <row r="958" spans="1:7" ht="12.5" x14ac:dyDescent="0.25">
      <c r="A958" s="13"/>
      <c r="B958" s="13"/>
      <c r="C958" s="13"/>
      <c r="D958" s="8"/>
      <c r="F958" s="10"/>
      <c r="G958" s="11"/>
    </row>
    <row r="959" spans="1:7" ht="12.5" x14ac:dyDescent="0.25">
      <c r="A959" s="13"/>
      <c r="B959" s="13"/>
      <c r="C959" s="13"/>
      <c r="D959" s="8"/>
      <c r="F959" s="10"/>
      <c r="G959" s="11"/>
    </row>
    <row r="960" spans="1:7" ht="12.5" x14ac:dyDescent="0.25">
      <c r="A960" s="13"/>
      <c r="B960" s="13"/>
      <c r="C960" s="13"/>
      <c r="D960" s="8"/>
      <c r="F960" s="10"/>
      <c r="G960" s="11"/>
    </row>
    <row r="961" spans="1:7" ht="12.5" x14ac:dyDescent="0.25">
      <c r="A961" s="13"/>
      <c r="B961" s="13"/>
      <c r="C961" s="13"/>
      <c r="D961" s="8"/>
      <c r="F961" s="10"/>
      <c r="G961" s="11"/>
    </row>
    <row r="962" spans="1:7" ht="12.5" x14ac:dyDescent="0.25">
      <c r="A962" s="13"/>
      <c r="B962" s="13"/>
      <c r="C962" s="13"/>
      <c r="D962" s="8"/>
      <c r="F962" s="10"/>
      <c r="G962" s="11"/>
    </row>
    <row r="963" spans="1:7" ht="12.5" x14ac:dyDescent="0.25">
      <c r="A963" s="13"/>
      <c r="B963" s="13"/>
      <c r="C963" s="13"/>
      <c r="D963" s="8"/>
      <c r="F963" s="10"/>
      <c r="G963" s="11"/>
    </row>
    <row r="964" spans="1:7" ht="12.5" x14ac:dyDescent="0.25">
      <c r="A964" s="13"/>
      <c r="B964" s="13"/>
      <c r="C964" s="13"/>
      <c r="D964" s="8"/>
      <c r="F964" s="10"/>
      <c r="G964" s="11"/>
    </row>
    <row r="965" spans="1:7" ht="12.5" x14ac:dyDescent="0.25">
      <c r="A965" s="13"/>
      <c r="B965" s="13"/>
      <c r="C965" s="13"/>
      <c r="D965" s="8"/>
      <c r="F965" s="10"/>
      <c r="G965" s="11"/>
    </row>
    <row r="966" spans="1:7" ht="12.5" x14ac:dyDescent="0.25">
      <c r="A966" s="13"/>
      <c r="B966" s="13"/>
      <c r="C966" s="13"/>
      <c r="D966" s="8"/>
      <c r="F966" s="10"/>
      <c r="G966" s="11"/>
    </row>
    <row r="967" spans="1:7" ht="12.5" x14ac:dyDescent="0.25">
      <c r="A967" s="13"/>
      <c r="B967" s="13"/>
      <c r="C967" s="13"/>
      <c r="D967" s="8"/>
      <c r="F967" s="10"/>
      <c r="G967" s="11"/>
    </row>
    <row r="968" spans="1:7" ht="12.5" x14ac:dyDescent="0.25">
      <c r="A968" s="13"/>
      <c r="B968" s="13"/>
      <c r="C968" s="13"/>
      <c r="D968" s="8"/>
      <c r="F968" s="10"/>
      <c r="G968" s="11"/>
    </row>
    <row r="969" spans="1:7" ht="12.5" x14ac:dyDescent="0.25">
      <c r="A969" s="13"/>
      <c r="B969" s="13"/>
      <c r="C969" s="13"/>
      <c r="D969" s="8"/>
      <c r="F969" s="10"/>
      <c r="G969" s="11"/>
    </row>
    <row r="970" spans="1:7" ht="12.5" x14ac:dyDescent="0.25">
      <c r="A970" s="13"/>
      <c r="B970" s="13"/>
      <c r="C970" s="13"/>
      <c r="D970" s="8"/>
      <c r="F970" s="10"/>
      <c r="G970" s="11"/>
    </row>
    <row r="971" spans="1:7" ht="12.5" x14ac:dyDescent="0.25">
      <c r="A971" s="13"/>
      <c r="B971" s="13"/>
      <c r="C971" s="13"/>
      <c r="D971" s="8"/>
      <c r="F971" s="10"/>
      <c r="G971" s="11"/>
    </row>
    <row r="972" spans="1:7" ht="12.5" x14ac:dyDescent="0.25">
      <c r="A972" s="13"/>
      <c r="B972" s="13"/>
      <c r="C972" s="13"/>
      <c r="D972" s="8"/>
      <c r="F972" s="10"/>
      <c r="G972" s="11"/>
    </row>
    <row r="973" spans="1:7" ht="12.5" x14ac:dyDescent="0.25">
      <c r="A973" s="13"/>
      <c r="B973" s="13"/>
      <c r="C973" s="13"/>
      <c r="D973" s="8"/>
      <c r="F973" s="10"/>
      <c r="G973" s="11"/>
    </row>
    <row r="974" spans="1:7" ht="12.5" x14ac:dyDescent="0.25">
      <c r="A974" s="13"/>
      <c r="B974" s="13"/>
      <c r="C974" s="13"/>
      <c r="D974" s="8"/>
      <c r="F974" s="10"/>
      <c r="G974" s="11"/>
    </row>
    <row r="975" spans="1:7" ht="12.5" x14ac:dyDescent="0.25">
      <c r="A975" s="13"/>
      <c r="B975" s="13"/>
      <c r="C975" s="13"/>
      <c r="D975" s="8"/>
      <c r="F975" s="10"/>
      <c r="G975" s="11"/>
    </row>
    <row r="976" spans="1:7" ht="12.5" x14ac:dyDescent="0.25">
      <c r="A976" s="13"/>
      <c r="B976" s="13"/>
      <c r="C976" s="13"/>
      <c r="D976" s="8"/>
      <c r="F976" s="10"/>
      <c r="G976" s="11"/>
    </row>
  </sheetData>
  <autoFilter ref="A1:I177" xr:uid="{00000000-0001-0000-0100-000000000000}"/>
  <mergeCells count="136">
    <mergeCell ref="B98:B101"/>
    <mergeCell ref="C98:C101"/>
    <mergeCell ref="A98:A101"/>
    <mergeCell ref="B94:B97"/>
    <mergeCell ref="C94:C97"/>
    <mergeCell ref="A86:A89"/>
    <mergeCell ref="B86:B89"/>
    <mergeCell ref="C86:C89"/>
    <mergeCell ref="A90:A93"/>
    <mergeCell ref="B90:B93"/>
    <mergeCell ref="C90:C93"/>
    <mergeCell ref="A94:A97"/>
    <mergeCell ref="B82:B85"/>
    <mergeCell ref="C82:C85"/>
    <mergeCell ref="A74:A77"/>
    <mergeCell ref="B74:B77"/>
    <mergeCell ref="C74:C77"/>
    <mergeCell ref="A78:A81"/>
    <mergeCell ref="B78:B81"/>
    <mergeCell ref="C78:C81"/>
    <mergeCell ref="A82:A85"/>
    <mergeCell ref="A66:A69"/>
    <mergeCell ref="B66:B69"/>
    <mergeCell ref="C66:C69"/>
    <mergeCell ref="A70:A73"/>
    <mergeCell ref="B70:B73"/>
    <mergeCell ref="C70:C73"/>
    <mergeCell ref="B62:B65"/>
    <mergeCell ref="C62:C65"/>
    <mergeCell ref="A54:A57"/>
    <mergeCell ref="B54:B57"/>
    <mergeCell ref="C54:C57"/>
    <mergeCell ref="A58:A61"/>
    <mergeCell ref="B58:B61"/>
    <mergeCell ref="C58:C61"/>
    <mergeCell ref="A62:A65"/>
    <mergeCell ref="B50:B53"/>
    <mergeCell ref="C50:C53"/>
    <mergeCell ref="A46:A49"/>
    <mergeCell ref="B46:B49"/>
    <mergeCell ref="C46:C49"/>
    <mergeCell ref="A50:A53"/>
    <mergeCell ref="B42:B45"/>
    <mergeCell ref="C42:C45"/>
    <mergeCell ref="A34:A37"/>
    <mergeCell ref="B34:B37"/>
    <mergeCell ref="C34:C37"/>
    <mergeCell ref="A38:A41"/>
    <mergeCell ref="B38:B41"/>
    <mergeCell ref="C38:C41"/>
    <mergeCell ref="A42:A45"/>
    <mergeCell ref="A182:A185"/>
    <mergeCell ref="A186:A189"/>
    <mergeCell ref="A190:A193"/>
    <mergeCell ref="A170:A173"/>
    <mergeCell ref="B170:B173"/>
    <mergeCell ref="C170:C173"/>
    <mergeCell ref="A174:A177"/>
    <mergeCell ref="B174:B177"/>
    <mergeCell ref="C174:C177"/>
    <mergeCell ref="A178:A181"/>
    <mergeCell ref="B30:B33"/>
    <mergeCell ref="C30:C33"/>
    <mergeCell ref="A26:A29"/>
    <mergeCell ref="B26:B29"/>
    <mergeCell ref="C26:C29"/>
    <mergeCell ref="A30:A33"/>
    <mergeCell ref="B22:B25"/>
    <mergeCell ref="C22:C25"/>
    <mergeCell ref="A14:A17"/>
    <mergeCell ref="B14:B17"/>
    <mergeCell ref="C14:C17"/>
    <mergeCell ref="A18:A21"/>
    <mergeCell ref="B18:B21"/>
    <mergeCell ref="C18:C21"/>
    <mergeCell ref="A22:A25"/>
    <mergeCell ref="B10:B13"/>
    <mergeCell ref="C10:C13"/>
    <mergeCell ref="A2:A5"/>
    <mergeCell ref="B2:B5"/>
    <mergeCell ref="C2:C5"/>
    <mergeCell ref="A6:A9"/>
    <mergeCell ref="B6:B9"/>
    <mergeCell ref="C6:C9"/>
    <mergeCell ref="A10:A13"/>
    <mergeCell ref="B166:B169"/>
    <mergeCell ref="C166:C169"/>
    <mergeCell ref="A158:A161"/>
    <mergeCell ref="B158:B161"/>
    <mergeCell ref="C158:C161"/>
    <mergeCell ref="A162:A165"/>
    <mergeCell ref="B162:B165"/>
    <mergeCell ref="C162:C165"/>
    <mergeCell ref="A166:A169"/>
    <mergeCell ref="B154:B157"/>
    <mergeCell ref="C154:C157"/>
    <mergeCell ref="A146:A149"/>
    <mergeCell ref="B146:B149"/>
    <mergeCell ref="C146:C149"/>
    <mergeCell ref="A150:A153"/>
    <mergeCell ref="B150:B153"/>
    <mergeCell ref="C150:C153"/>
    <mergeCell ref="A154:A157"/>
    <mergeCell ref="B142:B145"/>
    <mergeCell ref="C142:C145"/>
    <mergeCell ref="A138:A141"/>
    <mergeCell ref="B138:B141"/>
    <mergeCell ref="C138:C141"/>
    <mergeCell ref="A142:A145"/>
    <mergeCell ref="B134:B137"/>
    <mergeCell ref="C134:C137"/>
    <mergeCell ref="A126:A129"/>
    <mergeCell ref="B126:B129"/>
    <mergeCell ref="C126:C129"/>
    <mergeCell ref="A130:A133"/>
    <mergeCell ref="B130:B133"/>
    <mergeCell ref="C130:C133"/>
    <mergeCell ref="A134:A137"/>
    <mergeCell ref="B122:B125"/>
    <mergeCell ref="C122:C125"/>
    <mergeCell ref="A114:A117"/>
    <mergeCell ref="B114:B117"/>
    <mergeCell ref="C114:C117"/>
    <mergeCell ref="A118:A121"/>
    <mergeCell ref="B118:B121"/>
    <mergeCell ref="C118:C121"/>
    <mergeCell ref="A122:A125"/>
    <mergeCell ref="B110:B113"/>
    <mergeCell ref="C110:C113"/>
    <mergeCell ref="A102:A105"/>
    <mergeCell ref="B102:B105"/>
    <mergeCell ref="C102:C105"/>
    <mergeCell ref="A106:A109"/>
    <mergeCell ref="B106:B109"/>
    <mergeCell ref="C106:C109"/>
    <mergeCell ref="A110:A11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Z977"/>
  <sheetViews>
    <sheetView topLeftCell="A110" workbookViewId="0">
      <selection activeCell="C179" sqref="C179"/>
    </sheetView>
  </sheetViews>
  <sheetFormatPr defaultColWidth="12.6328125" defaultRowHeight="15.75" customHeight="1" x14ac:dyDescent="0.25"/>
  <cols>
    <col min="1" max="1" width="4.54296875" bestFit="1" customWidth="1"/>
    <col min="2" max="2" width="6.90625" bestFit="1" customWidth="1"/>
    <col min="3" max="3" width="30.08984375" bestFit="1" customWidth="1"/>
    <col min="4" max="4" width="7.54296875" bestFit="1" customWidth="1"/>
    <col min="5" max="6" width="18.453125" bestFit="1" customWidth="1"/>
    <col min="7" max="7" width="21.7265625" bestFit="1" customWidth="1"/>
    <col min="8" max="9" width="19.453125" bestFit="1" customWidth="1"/>
    <col min="10" max="10" width="28" bestFit="1" customWidth="1"/>
    <col min="11" max="11" width="8.6328125" bestFit="1" customWidth="1"/>
    <col min="12" max="12" width="7.7265625" bestFit="1" customWidth="1"/>
  </cols>
  <sheetData>
    <row r="1" spans="1:26" ht="15.75" customHeight="1" x14ac:dyDescent="0.25">
      <c r="A1" s="16"/>
      <c r="B1" s="1"/>
      <c r="C1" s="1"/>
      <c r="D1" s="1"/>
      <c r="E1" s="41" t="s">
        <v>101</v>
      </c>
      <c r="F1" s="37"/>
      <c r="G1" s="41" t="s">
        <v>102</v>
      </c>
      <c r="H1" s="41" t="s">
        <v>103</v>
      </c>
      <c r="I1" s="37"/>
      <c r="J1" s="41" t="s">
        <v>104</v>
      </c>
      <c r="K1" s="42" t="s">
        <v>105</v>
      </c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5.75" customHeight="1" x14ac:dyDescent="0.25">
      <c r="A2" s="16" t="s">
        <v>0</v>
      </c>
      <c r="B2" s="1" t="s">
        <v>1</v>
      </c>
      <c r="C2" s="1" t="s">
        <v>2</v>
      </c>
      <c r="D2" s="1" t="s">
        <v>3</v>
      </c>
      <c r="E2" s="1" t="s">
        <v>106</v>
      </c>
      <c r="F2" s="1" t="s">
        <v>107</v>
      </c>
      <c r="G2" s="37"/>
      <c r="H2" s="1" t="s">
        <v>108</v>
      </c>
      <c r="I2" s="1" t="s">
        <v>109</v>
      </c>
      <c r="J2" s="37"/>
      <c r="K2" s="3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x14ac:dyDescent="0.3">
      <c r="A3" s="40">
        <v>1</v>
      </c>
      <c r="B3" s="38" t="s">
        <v>5</v>
      </c>
      <c r="C3" s="38" t="s">
        <v>6</v>
      </c>
      <c r="D3" s="4">
        <v>2021</v>
      </c>
      <c r="E3" s="9">
        <v>5772857832</v>
      </c>
      <c r="F3" s="9">
        <v>22612098569</v>
      </c>
      <c r="G3" s="18">
        <f t="shared" ref="G3:G90" si="0">(F3-E3)/E3</f>
        <v>2.9169678566579327</v>
      </c>
      <c r="H3" s="9">
        <v>35573972628</v>
      </c>
      <c r="I3" s="9">
        <v>56972093142</v>
      </c>
      <c r="J3" s="19">
        <f t="shared" ref="J3:J178" si="1">(I3-H3)/H3</f>
        <v>0.60151056891401844</v>
      </c>
      <c r="K3" s="20">
        <f t="shared" ref="K3:K178" si="2">G3/J3</f>
        <v>4.8494041624643378</v>
      </c>
    </row>
    <row r="4" spans="1:26" x14ac:dyDescent="0.3">
      <c r="A4" s="37"/>
      <c r="B4" s="37"/>
      <c r="C4" s="37"/>
      <c r="D4" s="4">
        <v>2022</v>
      </c>
      <c r="E4" s="9">
        <v>22612098569</v>
      </c>
      <c r="F4" s="9">
        <v>67419133250</v>
      </c>
      <c r="G4" s="18">
        <f t="shared" si="0"/>
        <v>1.9815513604043851</v>
      </c>
      <c r="H4" s="9">
        <v>56972093142</v>
      </c>
      <c r="I4" s="9">
        <v>127458838669</v>
      </c>
      <c r="J4" s="19">
        <f t="shared" si="1"/>
        <v>1.2372153038385905</v>
      </c>
      <c r="K4" s="20">
        <f t="shared" si="2"/>
        <v>1.6016220897497904</v>
      </c>
    </row>
    <row r="5" spans="1:26" x14ac:dyDescent="0.3">
      <c r="A5" s="37"/>
      <c r="B5" s="37"/>
      <c r="C5" s="37"/>
      <c r="D5" s="4">
        <v>2023</v>
      </c>
      <c r="E5" s="9">
        <v>67419133250</v>
      </c>
      <c r="F5" s="9">
        <v>33946725720</v>
      </c>
      <c r="G5" s="18">
        <f t="shared" si="0"/>
        <v>-0.49648231765127299</v>
      </c>
      <c r="H5" s="9">
        <v>127458838669</v>
      </c>
      <c r="I5" s="9">
        <v>100474643296</v>
      </c>
      <c r="J5" s="19">
        <f t="shared" si="1"/>
        <v>-0.21170909491083401</v>
      </c>
      <c r="K5" s="20">
        <f t="shared" si="2"/>
        <v>2.3451156780032409</v>
      </c>
    </row>
    <row r="6" spans="1:26" x14ac:dyDescent="0.3">
      <c r="A6" s="37"/>
      <c r="B6" s="37"/>
      <c r="C6" s="37"/>
      <c r="D6" s="4">
        <v>2024</v>
      </c>
      <c r="E6" s="9">
        <v>33946725720</v>
      </c>
      <c r="F6" s="9">
        <v>11857122004</v>
      </c>
      <c r="G6" s="18">
        <f t="shared" si="0"/>
        <v>-0.65071382430811942</v>
      </c>
      <c r="H6" s="9">
        <v>100474643296</v>
      </c>
      <c r="I6" s="9">
        <v>33595771618</v>
      </c>
      <c r="J6" s="19">
        <f t="shared" si="1"/>
        <v>-0.66562935168601411</v>
      </c>
      <c r="K6" s="20">
        <f t="shared" si="2"/>
        <v>0.97759184245689557</v>
      </c>
    </row>
    <row r="7" spans="1:26" x14ac:dyDescent="0.3">
      <c r="A7" s="40">
        <v>2</v>
      </c>
      <c r="B7" s="38" t="s">
        <v>7</v>
      </c>
      <c r="C7" s="38" t="s">
        <v>8</v>
      </c>
      <c r="D7" s="4">
        <v>2021</v>
      </c>
      <c r="E7" s="9">
        <v>1201423373</v>
      </c>
      <c r="F7" s="9">
        <v>1455305922</v>
      </c>
      <c r="G7" s="18">
        <f t="shared" si="0"/>
        <v>0.2113181370577514</v>
      </c>
      <c r="H7" s="9">
        <v>17715928111</v>
      </c>
      <c r="I7" s="9">
        <v>25707068900</v>
      </c>
      <c r="J7" s="19">
        <f t="shared" si="1"/>
        <v>0.45107096500567867</v>
      </c>
      <c r="K7" s="20">
        <f t="shared" si="2"/>
        <v>0.46848091198929431</v>
      </c>
    </row>
    <row r="8" spans="1:26" x14ac:dyDescent="0.3">
      <c r="A8" s="37"/>
      <c r="B8" s="37"/>
      <c r="C8" s="37"/>
      <c r="D8" s="4">
        <v>2022</v>
      </c>
      <c r="E8" s="9">
        <v>1455305922</v>
      </c>
      <c r="F8" s="9">
        <v>3123319600</v>
      </c>
      <c r="G8" s="18">
        <f t="shared" si="0"/>
        <v>1.1461601665907328</v>
      </c>
      <c r="H8" s="9">
        <v>25707068900</v>
      </c>
      <c r="I8" s="9">
        <v>47539986604</v>
      </c>
      <c r="J8" s="19">
        <f t="shared" si="1"/>
        <v>0.84929626901182809</v>
      </c>
      <c r="K8" s="20">
        <f t="shared" si="2"/>
        <v>1.3495410358087543</v>
      </c>
    </row>
    <row r="9" spans="1:26" x14ac:dyDescent="0.3">
      <c r="A9" s="37"/>
      <c r="B9" s="37"/>
      <c r="C9" s="37"/>
      <c r="D9" s="4">
        <v>2023</v>
      </c>
      <c r="E9" s="9">
        <v>3123319600</v>
      </c>
      <c r="F9" s="9">
        <v>3498593974</v>
      </c>
      <c r="G9" s="18">
        <f t="shared" si="0"/>
        <v>0.12015240899458383</v>
      </c>
      <c r="H9" s="9">
        <v>47539986604</v>
      </c>
      <c r="I9" s="9">
        <v>42086952436</v>
      </c>
      <c r="J9" s="19">
        <f t="shared" si="1"/>
        <v>-0.11470415869955637</v>
      </c>
      <c r="K9" s="20">
        <f t="shared" si="2"/>
        <v>-1.047498280418045</v>
      </c>
    </row>
    <row r="10" spans="1:26" x14ac:dyDescent="0.3">
      <c r="A10" s="37"/>
      <c r="B10" s="37"/>
      <c r="C10" s="37"/>
      <c r="D10" s="4">
        <v>2024</v>
      </c>
      <c r="E10" s="9">
        <v>3498593974</v>
      </c>
      <c r="F10" s="9">
        <v>2534444074</v>
      </c>
      <c r="G10" s="18">
        <f t="shared" si="0"/>
        <v>-0.27558210731657767</v>
      </c>
      <c r="H10" s="9">
        <v>42086952436</v>
      </c>
      <c r="I10" s="9">
        <v>38729493298</v>
      </c>
      <c r="J10" s="19">
        <f t="shared" si="1"/>
        <v>-7.9774346767102183E-2</v>
      </c>
      <c r="K10" s="20">
        <f t="shared" si="2"/>
        <v>3.4545203876269639</v>
      </c>
    </row>
    <row r="11" spans="1:26" x14ac:dyDescent="0.3">
      <c r="A11" s="39">
        <v>3</v>
      </c>
      <c r="B11" s="36" t="s">
        <v>9</v>
      </c>
      <c r="C11" s="36" t="s">
        <v>10</v>
      </c>
      <c r="D11" s="4">
        <v>2021</v>
      </c>
      <c r="E11" s="9">
        <v>58225199.479999997</v>
      </c>
      <c r="F11" s="9">
        <v>159799215.91</v>
      </c>
      <c r="G11" s="18">
        <f t="shared" si="0"/>
        <v>1.7445026781727053</v>
      </c>
      <c r="H11" s="9">
        <v>768607179.20000005</v>
      </c>
      <c r="I11" s="9">
        <v>929705727.27999997</v>
      </c>
      <c r="J11" s="19">
        <f t="shared" si="1"/>
        <v>0.20959802671590752</v>
      </c>
      <c r="K11" s="20">
        <f t="shared" si="2"/>
        <v>8.3230873186474792</v>
      </c>
    </row>
    <row r="12" spans="1:26" x14ac:dyDescent="0.3">
      <c r="A12" s="37"/>
      <c r="B12" s="37"/>
      <c r="C12" s="37"/>
      <c r="D12" s="4">
        <v>2022</v>
      </c>
      <c r="E12" s="9">
        <v>159799215.91</v>
      </c>
      <c r="F12" s="9">
        <v>112868226.05</v>
      </c>
      <c r="G12" s="18">
        <f t="shared" si="0"/>
        <v>-0.29368723490127668</v>
      </c>
      <c r="H12" s="9">
        <v>929705727.27999997</v>
      </c>
      <c r="I12" s="9">
        <v>1273845584.5999999</v>
      </c>
      <c r="J12" s="19">
        <f t="shared" si="1"/>
        <v>0.37015998419933921</v>
      </c>
      <c r="K12" s="20">
        <f t="shared" si="2"/>
        <v>-0.7934062228161316</v>
      </c>
    </row>
    <row r="13" spans="1:26" x14ac:dyDescent="0.3">
      <c r="A13" s="37"/>
      <c r="B13" s="37"/>
      <c r="C13" s="37"/>
      <c r="D13" s="4">
        <v>2023</v>
      </c>
      <c r="E13" s="9">
        <v>112868226.05</v>
      </c>
      <c r="F13" s="9">
        <v>735845653.69000006</v>
      </c>
      <c r="G13" s="18">
        <f t="shared" si="0"/>
        <v>5.5195111099205594</v>
      </c>
      <c r="H13" s="9">
        <v>1273845584.5999999</v>
      </c>
      <c r="I13" s="9">
        <v>960030351.71000004</v>
      </c>
      <c r="J13" s="19">
        <f t="shared" si="1"/>
        <v>-0.2463526479848348</v>
      </c>
      <c r="K13" s="20">
        <f t="shared" si="2"/>
        <v>-22.404918944732977</v>
      </c>
    </row>
    <row r="14" spans="1:26" x14ac:dyDescent="0.3">
      <c r="A14" s="37"/>
      <c r="B14" s="37"/>
      <c r="C14" s="37"/>
      <c r="D14" s="4">
        <v>2024</v>
      </c>
      <c r="E14" s="9">
        <v>735845653.69000006</v>
      </c>
      <c r="F14" s="9">
        <v>79181759.310000002</v>
      </c>
      <c r="G14" s="18">
        <f t="shared" si="0"/>
        <v>-0.8923935217760246</v>
      </c>
      <c r="H14" s="9">
        <v>960030351.71000004</v>
      </c>
      <c r="I14" s="9">
        <v>1367021330.6300001</v>
      </c>
      <c r="J14" s="19">
        <f t="shared" si="1"/>
        <v>0.42393553307462656</v>
      </c>
      <c r="K14" s="20">
        <f t="shared" si="2"/>
        <v>-2.1050217595677077</v>
      </c>
    </row>
    <row r="15" spans="1:26" x14ac:dyDescent="0.3">
      <c r="A15" s="39">
        <v>4</v>
      </c>
      <c r="B15" s="36" t="s">
        <v>11</v>
      </c>
      <c r="C15" s="36" t="s">
        <v>12</v>
      </c>
      <c r="D15" s="4">
        <v>2021</v>
      </c>
      <c r="E15" s="9">
        <v>1240004678.1500001</v>
      </c>
      <c r="F15" s="9">
        <v>471924430.20999998</v>
      </c>
      <c r="G15" s="18">
        <f t="shared" si="0"/>
        <v>-0.61941721791398552</v>
      </c>
      <c r="H15" s="9">
        <v>2728612810.8499999</v>
      </c>
      <c r="I15" s="9">
        <v>2554611118.1700001</v>
      </c>
      <c r="J15" s="19">
        <f t="shared" si="1"/>
        <v>-6.3769286718915588E-2</v>
      </c>
      <c r="K15" s="20">
        <f t="shared" si="2"/>
        <v>9.7134098526814885</v>
      </c>
    </row>
    <row r="16" spans="1:26" x14ac:dyDescent="0.3">
      <c r="A16" s="37"/>
      <c r="B16" s="37"/>
      <c r="C16" s="37"/>
      <c r="D16" s="4">
        <v>2022</v>
      </c>
      <c r="E16" s="9">
        <v>471924430.20999998</v>
      </c>
      <c r="F16" s="9">
        <v>210245224.00999999</v>
      </c>
      <c r="G16" s="18">
        <f t="shared" si="0"/>
        <v>-0.55449387539347406</v>
      </c>
      <c r="H16" s="9">
        <v>2554611118.1700001</v>
      </c>
      <c r="I16" s="9">
        <v>1790956605.4300001</v>
      </c>
      <c r="J16" s="19">
        <f t="shared" si="1"/>
        <v>-0.29893180504398853</v>
      </c>
      <c r="K16" s="20">
        <f t="shared" si="2"/>
        <v>1.8549176301661141</v>
      </c>
    </row>
    <row r="17" spans="1:11" x14ac:dyDescent="0.3">
      <c r="A17" s="37"/>
      <c r="B17" s="37"/>
      <c r="C17" s="37"/>
      <c r="D17" s="4">
        <v>2023</v>
      </c>
      <c r="E17" s="9">
        <v>210245224.00999999</v>
      </c>
      <c r="F17" s="9">
        <v>858227003.38</v>
      </c>
      <c r="G17" s="18">
        <f t="shared" si="0"/>
        <v>3.0820285332102468</v>
      </c>
      <c r="H17" s="9">
        <v>1790956605.4300001</v>
      </c>
      <c r="I17" s="9">
        <v>2284865359.0700002</v>
      </c>
      <c r="J17" s="19">
        <f t="shared" si="1"/>
        <v>0.275779297020664</v>
      </c>
      <c r="K17" s="20">
        <f t="shared" si="2"/>
        <v>11.17570668468022</v>
      </c>
    </row>
    <row r="18" spans="1:11" x14ac:dyDescent="0.3">
      <c r="A18" s="37"/>
      <c r="B18" s="37"/>
      <c r="C18" s="37"/>
      <c r="D18" s="4">
        <v>2024</v>
      </c>
      <c r="E18" s="9">
        <v>858227003.38</v>
      </c>
      <c r="F18" s="9">
        <v>670882599.75</v>
      </c>
      <c r="G18" s="18">
        <f t="shared" si="0"/>
        <v>-0.2182923665792055</v>
      </c>
      <c r="H18" s="9">
        <v>2284865359.0700002</v>
      </c>
      <c r="I18" s="9">
        <v>2266125302.0300002</v>
      </c>
      <c r="J18" s="19">
        <f t="shared" si="1"/>
        <v>-8.2018211557234409E-3</v>
      </c>
      <c r="K18" s="20">
        <f t="shared" si="2"/>
        <v>26.61510930738541</v>
      </c>
    </row>
    <row r="19" spans="1:11" x14ac:dyDescent="0.3">
      <c r="A19" s="39">
        <v>5</v>
      </c>
      <c r="B19" s="36" t="s">
        <v>13</v>
      </c>
      <c r="C19" s="36" t="s">
        <v>14</v>
      </c>
      <c r="D19" s="4">
        <v>2021</v>
      </c>
      <c r="E19" s="9">
        <v>399588959.27999997</v>
      </c>
      <c r="F19" s="9">
        <v>1767358554.04</v>
      </c>
      <c r="G19" s="18">
        <f t="shared" si="0"/>
        <v>3.4229414076517979</v>
      </c>
      <c r="H19" s="9">
        <v>11092984395.5</v>
      </c>
      <c r="I19" s="9">
        <v>14386190940.280001</v>
      </c>
      <c r="J19" s="19">
        <f t="shared" si="1"/>
        <v>0.29687290880134376</v>
      </c>
      <c r="K19" s="20">
        <f t="shared" si="2"/>
        <v>11.529989117135313</v>
      </c>
    </row>
    <row r="20" spans="1:11" x14ac:dyDescent="0.3">
      <c r="A20" s="37"/>
      <c r="B20" s="37"/>
      <c r="C20" s="37"/>
      <c r="D20" s="4">
        <v>2022</v>
      </c>
      <c r="E20" s="9">
        <v>1767358554.04</v>
      </c>
      <c r="F20" s="9">
        <v>3513726719.4299998</v>
      </c>
      <c r="G20" s="18">
        <f t="shared" si="0"/>
        <v>0.98812329925808307</v>
      </c>
      <c r="H20" s="9">
        <v>14386190940.280001</v>
      </c>
      <c r="I20" s="9">
        <v>28788987331.639999</v>
      </c>
      <c r="J20" s="19">
        <f t="shared" si="1"/>
        <v>1.0011542632201207</v>
      </c>
      <c r="K20" s="20">
        <f t="shared" si="2"/>
        <v>0.98698405985894244</v>
      </c>
    </row>
    <row r="21" spans="1:11" ht="13" x14ac:dyDescent="0.3">
      <c r="A21" s="37"/>
      <c r="B21" s="37"/>
      <c r="C21" s="37"/>
      <c r="D21" s="4">
        <v>2023</v>
      </c>
      <c r="E21" s="9">
        <v>3513726719.4299998</v>
      </c>
      <c r="F21" s="9">
        <v>875817461.00999999</v>
      </c>
      <c r="G21" s="18">
        <f t="shared" si="0"/>
        <v>-0.75074400175547074</v>
      </c>
      <c r="H21" s="9">
        <v>28788987331.639999</v>
      </c>
      <c r="I21" s="9">
        <v>25898090161.240002</v>
      </c>
      <c r="J21" s="19">
        <f t="shared" si="1"/>
        <v>-0.10041677177101714</v>
      </c>
      <c r="K21" s="20">
        <f t="shared" si="2"/>
        <v>7.4762809888711708</v>
      </c>
    </row>
    <row r="22" spans="1:11" ht="13" x14ac:dyDescent="0.3">
      <c r="A22" s="37"/>
      <c r="B22" s="37"/>
      <c r="C22" s="37"/>
      <c r="D22" s="4">
        <v>2024</v>
      </c>
      <c r="E22" s="9">
        <v>875817461.00999999</v>
      </c>
      <c r="F22" s="9">
        <v>986981306.91999996</v>
      </c>
      <c r="G22" s="18">
        <f t="shared" si="0"/>
        <v>0.12692581600486122</v>
      </c>
      <c r="H22" s="9">
        <v>25898090161.240002</v>
      </c>
      <c r="I22" s="9">
        <v>21975139642.630001</v>
      </c>
      <c r="J22" s="19">
        <f t="shared" si="1"/>
        <v>-0.15147644070222704</v>
      </c>
      <c r="K22" s="20">
        <f t="shared" si="2"/>
        <v>-0.83792446809845811</v>
      </c>
    </row>
    <row r="23" spans="1:11" ht="13" x14ac:dyDescent="0.3">
      <c r="A23" s="39">
        <v>6</v>
      </c>
      <c r="B23" s="36" t="s">
        <v>15</v>
      </c>
      <c r="C23" s="36" t="s">
        <v>16</v>
      </c>
      <c r="D23" s="4">
        <v>2021</v>
      </c>
      <c r="E23" s="9">
        <v>4000727210.8400002</v>
      </c>
      <c r="F23" s="9">
        <v>23947318103.650002</v>
      </c>
      <c r="G23" s="18">
        <f t="shared" si="0"/>
        <v>4.9857413019224515</v>
      </c>
      <c r="H23" s="9">
        <v>19579019603.110001</v>
      </c>
      <c r="I23" s="9">
        <v>40698326152.629997</v>
      </c>
      <c r="J23" s="19">
        <f t="shared" si="1"/>
        <v>1.0786702795969074</v>
      </c>
      <c r="K23" s="20">
        <f t="shared" si="2"/>
        <v>4.6221179875147698</v>
      </c>
    </row>
    <row r="24" spans="1:11" ht="13" x14ac:dyDescent="0.3">
      <c r="A24" s="37"/>
      <c r="B24" s="37"/>
      <c r="C24" s="37"/>
      <c r="D24" s="4">
        <v>2022</v>
      </c>
      <c r="E24" s="9">
        <v>23947318103.650002</v>
      </c>
      <c r="F24" s="9">
        <v>46283058961.970001</v>
      </c>
      <c r="G24" s="18">
        <f t="shared" si="0"/>
        <v>0.93270322637571812</v>
      </c>
      <c r="H24" s="9">
        <v>40698326152.629997</v>
      </c>
      <c r="I24" s="9">
        <v>73992678279.779999</v>
      </c>
      <c r="J24" s="19">
        <f t="shared" si="1"/>
        <v>0.81807669441458009</v>
      </c>
      <c r="K24" s="20">
        <f t="shared" si="2"/>
        <v>1.140117097509012</v>
      </c>
    </row>
    <row r="25" spans="1:11" ht="13" x14ac:dyDescent="0.3">
      <c r="A25" s="37"/>
      <c r="B25" s="37"/>
      <c r="C25" s="37"/>
      <c r="D25" s="4">
        <v>2023</v>
      </c>
      <c r="E25" s="9">
        <v>46283058961.970001</v>
      </c>
      <c r="F25" s="9">
        <v>23899256395.619999</v>
      </c>
      <c r="G25" s="18">
        <f t="shared" si="0"/>
        <v>-0.48362841757590808</v>
      </c>
      <c r="H25" s="9">
        <v>73992678279.779999</v>
      </c>
      <c r="I25" s="9">
        <v>55210483212.650002</v>
      </c>
      <c r="J25" s="19">
        <f t="shared" si="1"/>
        <v>-0.25383856219004597</v>
      </c>
      <c r="K25" s="20">
        <f t="shared" si="2"/>
        <v>1.9052598368163665</v>
      </c>
    </row>
    <row r="26" spans="1:11" ht="13" x14ac:dyDescent="0.3">
      <c r="A26" s="37"/>
      <c r="B26" s="37"/>
      <c r="C26" s="37"/>
      <c r="D26" s="4">
        <v>2024</v>
      </c>
      <c r="E26" s="9">
        <v>23899256395.619999</v>
      </c>
      <c r="F26" s="9">
        <v>19600190067.200001</v>
      </c>
      <c r="G26" s="18">
        <f t="shared" si="0"/>
        <v>-0.17988284895792345</v>
      </c>
      <c r="H26" s="9">
        <v>55210483212.650002</v>
      </c>
      <c r="I26" s="9">
        <v>55697726086.550003</v>
      </c>
      <c r="J26" s="19">
        <f t="shared" si="1"/>
        <v>8.8251876373428104E-3</v>
      </c>
      <c r="K26" s="20">
        <f t="shared" si="2"/>
        <v>-20.382892279453522</v>
      </c>
    </row>
    <row r="27" spans="1:11" ht="13" x14ac:dyDescent="0.3">
      <c r="A27" s="39">
        <v>7</v>
      </c>
      <c r="B27" s="36" t="s">
        <v>17</v>
      </c>
      <c r="C27" s="36" t="s">
        <v>18</v>
      </c>
      <c r="D27" s="4">
        <v>2021</v>
      </c>
      <c r="E27" s="9">
        <v>57021308</v>
      </c>
      <c r="F27" s="9">
        <v>89988994</v>
      </c>
      <c r="G27" s="18">
        <f t="shared" si="0"/>
        <v>0.57816432411546925</v>
      </c>
      <c r="H27" s="9">
        <v>884575360</v>
      </c>
      <c r="I27" s="9">
        <v>980326231</v>
      </c>
      <c r="J27" s="19">
        <f t="shared" si="1"/>
        <v>0.10824501261260544</v>
      </c>
      <c r="K27" s="20">
        <f t="shared" si="2"/>
        <v>5.3412560094998813</v>
      </c>
    </row>
    <row r="28" spans="1:11" ht="13" x14ac:dyDescent="0.3">
      <c r="A28" s="37"/>
      <c r="B28" s="37"/>
      <c r="C28" s="37"/>
      <c r="D28" s="4">
        <v>2022</v>
      </c>
      <c r="E28" s="9">
        <v>89988994</v>
      </c>
      <c r="F28" s="9">
        <v>51798438</v>
      </c>
      <c r="G28" s="18">
        <f t="shared" si="0"/>
        <v>-0.42439140946502857</v>
      </c>
      <c r="H28" s="9">
        <v>980326231</v>
      </c>
      <c r="I28" s="9">
        <v>1375279833</v>
      </c>
      <c r="J28" s="19">
        <f t="shared" si="1"/>
        <v>0.40287976544004156</v>
      </c>
      <c r="K28" s="20">
        <f t="shared" si="2"/>
        <v>-1.0533946995364514</v>
      </c>
    </row>
    <row r="29" spans="1:11" ht="13" x14ac:dyDescent="0.3">
      <c r="A29" s="37"/>
      <c r="B29" s="37"/>
      <c r="C29" s="37"/>
      <c r="D29" s="4">
        <v>2023</v>
      </c>
      <c r="E29" s="9">
        <v>51798438</v>
      </c>
      <c r="F29" s="9">
        <v>141076066</v>
      </c>
      <c r="G29" s="18">
        <f t="shared" si="0"/>
        <v>1.7235583049820924</v>
      </c>
      <c r="H29" s="9">
        <v>1375279833</v>
      </c>
      <c r="I29" s="9">
        <v>1741978238</v>
      </c>
      <c r="J29" s="19">
        <f t="shared" si="1"/>
        <v>0.26663548479446075</v>
      </c>
      <c r="K29" s="20">
        <f t="shared" si="2"/>
        <v>6.46409950390031</v>
      </c>
    </row>
    <row r="30" spans="1:11" ht="13" x14ac:dyDescent="0.3">
      <c r="A30" s="37"/>
      <c r="B30" s="37"/>
      <c r="C30" s="37"/>
      <c r="D30" s="4">
        <v>2024</v>
      </c>
      <c r="E30" s="9">
        <v>141076066</v>
      </c>
      <c r="F30" s="9">
        <v>180428583</v>
      </c>
      <c r="G30" s="18">
        <f t="shared" si="0"/>
        <v>0.27894538113927841</v>
      </c>
      <c r="H30" s="9">
        <v>1741978238</v>
      </c>
      <c r="I30" s="9">
        <v>1731480206</v>
      </c>
      <c r="J30" s="19">
        <f t="shared" si="1"/>
        <v>-6.0265000853587016E-3</v>
      </c>
      <c r="K30" s="20">
        <f t="shared" si="2"/>
        <v>-46.286464314000817</v>
      </c>
    </row>
    <row r="31" spans="1:11" ht="13" x14ac:dyDescent="0.3">
      <c r="A31" s="39">
        <v>9</v>
      </c>
      <c r="B31" s="36" t="s">
        <v>19</v>
      </c>
      <c r="C31" s="36" t="s">
        <v>20</v>
      </c>
      <c r="D31" s="4">
        <v>2021</v>
      </c>
      <c r="E31" s="9">
        <v>276513052.79000002</v>
      </c>
      <c r="F31" s="9">
        <v>1167557571.79</v>
      </c>
      <c r="G31" s="18">
        <f t="shared" si="0"/>
        <v>3.2224320335312004</v>
      </c>
      <c r="H31" s="9">
        <v>8444145092.9499998</v>
      </c>
      <c r="I31" s="9">
        <v>12992557515.65</v>
      </c>
      <c r="J31" s="19">
        <f t="shared" si="1"/>
        <v>0.5386468816715928</v>
      </c>
      <c r="K31" s="20">
        <f t="shared" si="2"/>
        <v>5.9824574190998145</v>
      </c>
    </row>
    <row r="32" spans="1:11" ht="13" x14ac:dyDescent="0.3">
      <c r="A32" s="37"/>
      <c r="B32" s="37"/>
      <c r="C32" s="37"/>
      <c r="D32" s="4">
        <v>2022</v>
      </c>
      <c r="E32" s="9">
        <v>1167557571.79</v>
      </c>
      <c r="F32" s="9">
        <v>2065865410.6099999</v>
      </c>
      <c r="G32" s="18">
        <f t="shared" si="0"/>
        <v>0.76939061552467236</v>
      </c>
      <c r="H32" s="9">
        <v>12992557515.65</v>
      </c>
      <c r="I32" s="9">
        <v>24441406928.889999</v>
      </c>
      <c r="J32" s="19">
        <f t="shared" si="1"/>
        <v>0.88118520156246771</v>
      </c>
      <c r="K32" s="20">
        <f t="shared" si="2"/>
        <v>0.87313156662235414</v>
      </c>
    </row>
    <row r="33" spans="1:11" ht="13" x14ac:dyDescent="0.3">
      <c r="A33" s="37"/>
      <c r="B33" s="37"/>
      <c r="C33" s="37"/>
      <c r="D33" s="4">
        <v>2023</v>
      </c>
      <c r="E33" s="9">
        <v>2065865410.6099999</v>
      </c>
      <c r="F33" s="9">
        <v>2340991068.5799999</v>
      </c>
      <c r="G33" s="18">
        <f t="shared" si="0"/>
        <v>0.13317695168184365</v>
      </c>
      <c r="H33" s="9">
        <v>24441406928.889999</v>
      </c>
      <c r="I33" s="9">
        <v>28262468858.830002</v>
      </c>
      <c r="J33" s="19">
        <f t="shared" si="1"/>
        <v>0.15633559643505904</v>
      </c>
      <c r="K33" s="20">
        <f t="shared" si="2"/>
        <v>0.85186582402661337</v>
      </c>
    </row>
    <row r="34" spans="1:11" ht="13" x14ac:dyDescent="0.3">
      <c r="A34" s="37"/>
      <c r="B34" s="37"/>
      <c r="C34" s="37"/>
      <c r="D34" s="4">
        <v>2024</v>
      </c>
      <c r="E34" s="9">
        <v>2340991068.5799999</v>
      </c>
      <c r="F34" s="9">
        <v>855373268.16999996</v>
      </c>
      <c r="G34" s="18">
        <f t="shared" si="0"/>
        <v>-0.63461062297480142</v>
      </c>
      <c r="H34" s="9">
        <v>28262468858.830002</v>
      </c>
      <c r="I34" s="9">
        <v>28385496895.099998</v>
      </c>
      <c r="J34" s="19">
        <f t="shared" si="1"/>
        <v>4.3530534039512682E-3</v>
      </c>
      <c r="K34" s="20">
        <f t="shared" si="2"/>
        <v>-145.78516826804034</v>
      </c>
    </row>
    <row r="35" spans="1:11" ht="13" x14ac:dyDescent="0.3">
      <c r="A35" s="40">
        <v>10</v>
      </c>
      <c r="B35" s="36" t="s">
        <v>21</v>
      </c>
      <c r="C35" s="36" t="s">
        <v>22</v>
      </c>
      <c r="D35" s="4">
        <v>2021</v>
      </c>
      <c r="E35" s="9">
        <v>2440313429.4699998</v>
      </c>
      <c r="F35" s="9">
        <v>7120054963.3500004</v>
      </c>
      <c r="G35" s="18">
        <f t="shared" si="0"/>
        <v>1.917680523069683</v>
      </c>
      <c r="H35" s="9">
        <v>21153758744.349998</v>
      </c>
      <c r="I35" s="9">
        <v>30891618583.470001</v>
      </c>
      <c r="J35" s="19">
        <f t="shared" si="1"/>
        <v>0.46033709454689264</v>
      </c>
      <c r="K35" s="20">
        <f t="shared" si="2"/>
        <v>4.1658179316555959</v>
      </c>
    </row>
    <row r="36" spans="1:11" ht="13" x14ac:dyDescent="0.3">
      <c r="A36" s="37"/>
      <c r="B36" s="37"/>
      <c r="C36" s="37"/>
      <c r="D36" s="4">
        <v>2022</v>
      </c>
      <c r="E36" s="9">
        <v>7120054963.3500004</v>
      </c>
      <c r="F36" s="9">
        <v>28052561425.939999</v>
      </c>
      <c r="G36" s="18">
        <f t="shared" si="0"/>
        <v>2.9399360777885355</v>
      </c>
      <c r="H36" s="9">
        <v>30891618583.470001</v>
      </c>
      <c r="I36" s="9">
        <v>93695500308.339996</v>
      </c>
      <c r="J36" s="19">
        <f t="shared" si="1"/>
        <v>2.033039529967398</v>
      </c>
      <c r="K36" s="20">
        <f t="shared" si="2"/>
        <v>1.4460791511691269</v>
      </c>
    </row>
    <row r="37" spans="1:11" ht="13" x14ac:dyDescent="0.3">
      <c r="A37" s="37"/>
      <c r="B37" s="37"/>
      <c r="C37" s="37"/>
      <c r="D37" s="4">
        <v>2023</v>
      </c>
      <c r="E37" s="9">
        <v>28052561425.939999</v>
      </c>
      <c r="F37" s="9">
        <v>19350301111.540001</v>
      </c>
      <c r="G37" s="18">
        <f t="shared" si="0"/>
        <v>-0.31021268191050394</v>
      </c>
      <c r="H37" s="9">
        <v>93695500308.339996</v>
      </c>
      <c r="I37" s="9">
        <v>77305998128.350006</v>
      </c>
      <c r="J37" s="19">
        <f t="shared" si="1"/>
        <v>-0.17492304460784369</v>
      </c>
      <c r="K37" s="20">
        <f t="shared" si="2"/>
        <v>1.7734237510327084</v>
      </c>
    </row>
    <row r="38" spans="1:11" ht="13" x14ac:dyDescent="0.3">
      <c r="A38" s="37"/>
      <c r="B38" s="37"/>
      <c r="C38" s="37"/>
      <c r="D38" s="4">
        <v>2024</v>
      </c>
      <c r="E38" s="9">
        <v>19350301111.540001</v>
      </c>
      <c r="F38" s="9">
        <v>10525082029.41</v>
      </c>
      <c r="G38" s="18">
        <f t="shared" si="0"/>
        <v>-0.45607657634158866</v>
      </c>
      <c r="H38" s="9">
        <v>77305998128.350006</v>
      </c>
      <c r="I38" s="9">
        <v>48773619436.860001</v>
      </c>
      <c r="J38" s="19">
        <f t="shared" si="1"/>
        <v>-0.36908363364144292</v>
      </c>
      <c r="K38" s="20">
        <f t="shared" si="2"/>
        <v>1.235699811020766</v>
      </c>
    </row>
    <row r="39" spans="1:11" ht="13" x14ac:dyDescent="0.3">
      <c r="A39" s="40">
        <v>11</v>
      </c>
      <c r="B39" s="36" t="s">
        <v>23</v>
      </c>
      <c r="C39" s="36" t="s">
        <v>24</v>
      </c>
      <c r="D39" s="4">
        <v>2021</v>
      </c>
      <c r="E39" s="9">
        <v>437247000</v>
      </c>
      <c r="F39" s="9">
        <v>315228000</v>
      </c>
      <c r="G39" s="18">
        <f t="shared" si="0"/>
        <v>-0.27906194896705983</v>
      </c>
      <c r="H39" s="9">
        <v>7726945000</v>
      </c>
      <c r="I39" s="9">
        <v>8136563000</v>
      </c>
      <c r="J39" s="19">
        <f t="shared" si="1"/>
        <v>5.301163655235025E-2</v>
      </c>
      <c r="K39" s="20">
        <f t="shared" si="2"/>
        <v>-5.2641640046611187</v>
      </c>
    </row>
    <row r="40" spans="1:11" ht="13" x14ac:dyDescent="0.3">
      <c r="A40" s="37"/>
      <c r="B40" s="37"/>
      <c r="C40" s="37"/>
      <c r="D40" s="4">
        <v>2022</v>
      </c>
      <c r="E40" s="9">
        <v>315228000</v>
      </c>
      <c r="F40" s="9">
        <v>498015000</v>
      </c>
      <c r="G40" s="18">
        <f t="shared" si="0"/>
        <v>0.57985648483002783</v>
      </c>
      <c r="H40" s="9">
        <v>8136563000</v>
      </c>
      <c r="I40" s="9">
        <v>12305690000</v>
      </c>
      <c r="J40" s="19">
        <f t="shared" si="1"/>
        <v>0.51239411530396806</v>
      </c>
      <c r="K40" s="20">
        <f t="shared" si="2"/>
        <v>1.1316610935042433</v>
      </c>
    </row>
    <row r="41" spans="1:11" ht="13" x14ac:dyDescent="0.3">
      <c r="A41" s="37"/>
      <c r="B41" s="37"/>
      <c r="C41" s="37"/>
      <c r="D41" s="4">
        <v>2023</v>
      </c>
      <c r="E41" s="9">
        <v>498015000</v>
      </c>
      <c r="F41" s="9">
        <v>669652000</v>
      </c>
      <c r="G41" s="18">
        <f t="shared" si="0"/>
        <v>0.34464222965171731</v>
      </c>
      <c r="H41" s="9">
        <v>12305690000</v>
      </c>
      <c r="I41" s="9">
        <v>12564391000</v>
      </c>
      <c r="J41" s="19">
        <f t="shared" si="1"/>
        <v>2.1022876409205821E-2</v>
      </c>
      <c r="K41" s="20">
        <f t="shared" si="2"/>
        <v>16.393676247880144</v>
      </c>
    </row>
    <row r="42" spans="1:11" ht="13" x14ac:dyDescent="0.3">
      <c r="A42" s="37"/>
      <c r="B42" s="37"/>
      <c r="C42" s="37"/>
      <c r="D42" s="4">
        <v>2024</v>
      </c>
      <c r="E42" s="9">
        <v>669652000</v>
      </c>
      <c r="F42" s="9">
        <v>805414000</v>
      </c>
      <c r="G42" s="18">
        <f t="shared" si="0"/>
        <v>0.20273515198939152</v>
      </c>
      <c r="H42" s="9">
        <v>12564391000</v>
      </c>
      <c r="I42" s="9">
        <v>13393013000</v>
      </c>
      <c r="J42" s="19">
        <f t="shared" si="1"/>
        <v>6.5950032914448453E-2</v>
      </c>
      <c r="K42" s="20">
        <f t="shared" si="2"/>
        <v>3.0740720365125993</v>
      </c>
    </row>
    <row r="43" spans="1:11" ht="13" x14ac:dyDescent="0.3">
      <c r="A43" s="39">
        <v>12</v>
      </c>
      <c r="B43" s="36" t="s">
        <v>25</v>
      </c>
      <c r="C43" s="36" t="s">
        <v>26</v>
      </c>
      <c r="D43" s="4">
        <v>2021</v>
      </c>
      <c r="E43" s="9">
        <v>1566550470.6500001</v>
      </c>
      <c r="F43" s="9">
        <v>1921449356.6099999</v>
      </c>
      <c r="G43" s="18">
        <f t="shared" si="0"/>
        <v>0.22654800634207692</v>
      </c>
      <c r="H43" s="9">
        <v>4559389356.7799997</v>
      </c>
      <c r="I43" s="9">
        <v>5794589003.6499996</v>
      </c>
      <c r="J43" s="19">
        <f t="shared" si="1"/>
        <v>0.27091339436348139</v>
      </c>
      <c r="K43" s="20">
        <f t="shared" si="2"/>
        <v>0.83623774628920733</v>
      </c>
    </row>
    <row r="44" spans="1:11" ht="13" x14ac:dyDescent="0.3">
      <c r="A44" s="37"/>
      <c r="B44" s="37"/>
      <c r="C44" s="37"/>
      <c r="D44" s="4">
        <v>2022</v>
      </c>
      <c r="E44" s="9">
        <v>1921449356.6099999</v>
      </c>
      <c r="F44" s="9">
        <v>2637564401.5</v>
      </c>
      <c r="G44" s="18">
        <f t="shared" si="0"/>
        <v>0.37269524821275385</v>
      </c>
      <c r="H44" s="9">
        <v>5794589003.6499996</v>
      </c>
      <c r="I44" s="9">
        <v>7109464899.4099998</v>
      </c>
      <c r="J44" s="19">
        <f t="shared" si="1"/>
        <v>0.22691443602501621</v>
      </c>
      <c r="K44" s="20">
        <f t="shared" si="2"/>
        <v>1.642448381607885</v>
      </c>
    </row>
    <row r="45" spans="1:11" ht="13" x14ac:dyDescent="0.3">
      <c r="A45" s="37"/>
      <c r="B45" s="37"/>
      <c r="C45" s="37"/>
      <c r="D45" s="4">
        <v>2023</v>
      </c>
      <c r="E45" s="9">
        <v>2637564401.5</v>
      </c>
      <c r="F45" s="9">
        <v>1881388696.22</v>
      </c>
      <c r="G45" s="18">
        <f t="shared" si="0"/>
        <v>-0.28669468880075799</v>
      </c>
      <c r="H45" s="9">
        <v>7109464899.4099998</v>
      </c>
      <c r="I45" s="9">
        <v>6486670853.1800003</v>
      </c>
      <c r="J45" s="19">
        <f t="shared" si="1"/>
        <v>-8.7600692181725795E-2</v>
      </c>
      <c r="K45" s="20">
        <f t="shared" si="2"/>
        <v>3.2727445601230625</v>
      </c>
    </row>
    <row r="46" spans="1:11" ht="13" x14ac:dyDescent="0.3">
      <c r="A46" s="37"/>
      <c r="B46" s="37"/>
      <c r="C46" s="37"/>
      <c r="D46" s="4">
        <v>2024</v>
      </c>
      <c r="E46" s="9">
        <v>1881388696.22</v>
      </c>
      <c r="F46" s="9">
        <v>2005916827.27</v>
      </c>
      <c r="G46" s="18">
        <f t="shared" si="0"/>
        <v>6.6189475518905888E-2</v>
      </c>
      <c r="H46" s="9">
        <v>6486670853.1800003</v>
      </c>
      <c r="I46" s="9">
        <v>7554525710.6700001</v>
      </c>
      <c r="J46" s="19">
        <f t="shared" si="1"/>
        <v>0.16462294475239156</v>
      </c>
      <c r="K46" s="20">
        <f t="shared" si="2"/>
        <v>0.40206713358493923</v>
      </c>
    </row>
    <row r="47" spans="1:11" ht="13" x14ac:dyDescent="0.3">
      <c r="A47" s="39">
        <v>13</v>
      </c>
      <c r="B47" s="36" t="s">
        <v>27</v>
      </c>
      <c r="C47" s="36" t="s">
        <v>28</v>
      </c>
      <c r="D47" s="4">
        <v>2021</v>
      </c>
      <c r="E47" s="9">
        <v>1823013358.1500001</v>
      </c>
      <c r="F47" s="9">
        <v>6750293448.2200003</v>
      </c>
      <c r="G47" s="18">
        <f t="shared" si="0"/>
        <v>2.7028217144114728</v>
      </c>
      <c r="H47" s="9">
        <v>14895826213.82</v>
      </c>
      <c r="I47" s="9">
        <v>22629971789.98</v>
      </c>
      <c r="J47" s="19">
        <f t="shared" si="1"/>
        <v>0.51921561551144035</v>
      </c>
      <c r="K47" s="20">
        <f t="shared" si="2"/>
        <v>5.2055863376703835</v>
      </c>
    </row>
    <row r="48" spans="1:11" ht="13" x14ac:dyDescent="0.3">
      <c r="A48" s="37"/>
      <c r="B48" s="37"/>
      <c r="C48" s="37"/>
      <c r="D48" s="4">
        <v>2022</v>
      </c>
      <c r="E48" s="9">
        <v>6750293448.2200003</v>
      </c>
      <c r="F48" s="9">
        <v>14434473365.209999</v>
      </c>
      <c r="G48" s="18">
        <f t="shared" si="0"/>
        <v>1.1383475364343245</v>
      </c>
      <c r="H48" s="9">
        <v>22629971789.98</v>
      </c>
      <c r="I48" s="9">
        <v>45933960023.589996</v>
      </c>
      <c r="J48" s="19">
        <f t="shared" si="1"/>
        <v>1.0297842370235935</v>
      </c>
      <c r="K48" s="20">
        <f t="shared" si="2"/>
        <v>1.1054233455005233</v>
      </c>
    </row>
    <row r="49" spans="1:12" ht="13" x14ac:dyDescent="0.3">
      <c r="A49" s="37"/>
      <c r="B49" s="37"/>
      <c r="C49" s="37"/>
      <c r="D49" s="4">
        <v>2023</v>
      </c>
      <c r="E49" s="9">
        <v>14434473365.209999</v>
      </c>
      <c r="F49" s="9">
        <v>10706122364.190001</v>
      </c>
      <c r="G49" s="18">
        <f t="shared" si="0"/>
        <v>-0.25829491015627065</v>
      </c>
      <c r="H49" s="9">
        <v>45933960023.589996</v>
      </c>
      <c r="I49" s="9">
        <v>44734708339.139999</v>
      </c>
      <c r="J49" s="19">
        <f t="shared" si="1"/>
        <v>-2.6108171031500555E-2</v>
      </c>
      <c r="K49" s="20">
        <f t="shared" si="2"/>
        <v>9.8932594644269596</v>
      </c>
    </row>
    <row r="50" spans="1:12" ht="13" x14ac:dyDescent="0.3">
      <c r="A50" s="37"/>
      <c r="B50" s="37"/>
      <c r="C50" s="37"/>
      <c r="D50" s="4">
        <v>2024</v>
      </c>
      <c r="E50" s="9">
        <v>10706122364.190001</v>
      </c>
      <c r="F50" s="9">
        <v>10359515673.059999</v>
      </c>
      <c r="G50" s="18">
        <f t="shared" si="0"/>
        <v>-3.2374624475555815E-2</v>
      </c>
      <c r="H50" s="9">
        <v>44734708339.139999</v>
      </c>
      <c r="I50" s="9">
        <v>43726628527.209999</v>
      </c>
      <c r="J50" s="19">
        <f t="shared" si="1"/>
        <v>-2.2534623547506068E-2</v>
      </c>
      <c r="K50" s="20">
        <f t="shared" si="2"/>
        <v>1.4366614293469637</v>
      </c>
    </row>
    <row r="51" spans="1:12" ht="13" x14ac:dyDescent="0.3">
      <c r="A51" s="39">
        <v>15</v>
      </c>
      <c r="B51" s="36" t="s">
        <v>29</v>
      </c>
      <c r="C51" s="36" t="s">
        <v>30</v>
      </c>
      <c r="D51" s="4">
        <v>2021</v>
      </c>
      <c r="E51" s="9">
        <v>259068608.34999999</v>
      </c>
      <c r="F51" s="9">
        <v>21015782.73</v>
      </c>
      <c r="G51" s="18">
        <f t="shared" si="0"/>
        <v>-0.91887947033085615</v>
      </c>
      <c r="H51" s="9">
        <v>1266637477.1099999</v>
      </c>
      <c r="I51" s="9">
        <v>1212678618.3199999</v>
      </c>
      <c r="J51" s="19">
        <f t="shared" si="1"/>
        <v>-4.2600080737476835E-2</v>
      </c>
      <c r="K51" s="20">
        <f t="shared" si="2"/>
        <v>21.569899737830415</v>
      </c>
    </row>
    <row r="52" spans="1:12" ht="13" x14ac:dyDescent="0.3">
      <c r="A52" s="37"/>
      <c r="B52" s="37"/>
      <c r="C52" s="37"/>
      <c r="D52" s="4">
        <v>2022</v>
      </c>
      <c r="E52" s="9">
        <v>21015782.73</v>
      </c>
      <c r="F52" s="9">
        <v>277738560.38</v>
      </c>
      <c r="G52" s="18">
        <f t="shared" si="0"/>
        <v>12.215713349735415</v>
      </c>
      <c r="H52" s="9">
        <v>1212678618.3199999</v>
      </c>
      <c r="I52" s="9">
        <v>1765628956.0799999</v>
      </c>
      <c r="J52" s="19">
        <f t="shared" si="1"/>
        <v>0.45597434423807764</v>
      </c>
      <c r="K52" s="20">
        <f t="shared" si="2"/>
        <v>26.790352361046942</v>
      </c>
    </row>
    <row r="53" spans="1:12" ht="13" x14ac:dyDescent="0.3">
      <c r="A53" s="37"/>
      <c r="B53" s="37"/>
      <c r="C53" s="37"/>
      <c r="D53" s="4">
        <v>2023</v>
      </c>
      <c r="E53" s="9">
        <v>277738560.38</v>
      </c>
      <c r="F53" s="9">
        <v>201978350.84</v>
      </c>
      <c r="G53" s="18">
        <f t="shared" si="0"/>
        <v>-0.27277526547392406</v>
      </c>
      <c r="H53" s="9">
        <v>1765628956.0799999</v>
      </c>
      <c r="I53" s="9">
        <v>1733868182.4200001</v>
      </c>
      <c r="J53" s="19">
        <f t="shared" si="1"/>
        <v>-1.7988362475949777E-2</v>
      </c>
      <c r="K53" s="20">
        <f t="shared" si="2"/>
        <v>15.163985373244579</v>
      </c>
    </row>
    <row r="54" spans="1:12" ht="13" x14ac:dyDescent="0.3">
      <c r="A54" s="37"/>
      <c r="B54" s="37"/>
      <c r="C54" s="37"/>
      <c r="D54" s="4">
        <v>2024</v>
      </c>
      <c r="E54" s="9">
        <v>201978350.84</v>
      </c>
      <c r="F54" s="9">
        <v>198710836.44</v>
      </c>
      <c r="G54" s="18">
        <f t="shared" si="0"/>
        <v>-1.6177547674841714E-2</v>
      </c>
      <c r="H54" s="9">
        <v>1733868182.4200001</v>
      </c>
      <c r="I54" s="9">
        <v>1582480815.3499999</v>
      </c>
      <c r="J54" s="19">
        <f t="shared" si="1"/>
        <v>-8.7311924057978454E-2</v>
      </c>
      <c r="K54" s="20">
        <f t="shared" si="2"/>
        <v>0.18528451697043355</v>
      </c>
    </row>
    <row r="55" spans="1:12" ht="13" x14ac:dyDescent="0.3">
      <c r="A55" s="39">
        <v>16</v>
      </c>
      <c r="B55" s="36" t="s">
        <v>31</v>
      </c>
      <c r="C55" s="36" t="s">
        <v>32</v>
      </c>
      <c r="D55" s="4">
        <v>2021</v>
      </c>
      <c r="E55" s="9">
        <v>88327722.489999995</v>
      </c>
      <c r="F55" s="9">
        <v>1886644611.5799999</v>
      </c>
      <c r="G55" s="18">
        <f t="shared" si="0"/>
        <v>20.359597625689897</v>
      </c>
      <c r="H55" s="9">
        <v>2214832505.5999999</v>
      </c>
      <c r="I55" s="9">
        <v>4796888452.0699997</v>
      </c>
      <c r="J55" s="19">
        <f t="shared" si="1"/>
        <v>1.165801901471786</v>
      </c>
      <c r="K55" s="20">
        <f t="shared" si="2"/>
        <v>17.464028494023371</v>
      </c>
    </row>
    <row r="56" spans="1:12" ht="13" x14ac:dyDescent="0.3">
      <c r="A56" s="37"/>
      <c r="B56" s="37"/>
      <c r="C56" s="37"/>
      <c r="D56" s="4">
        <v>2022</v>
      </c>
      <c r="E56" s="9">
        <v>1886644611.5799999</v>
      </c>
      <c r="F56" s="9">
        <v>6924612624.1499996</v>
      </c>
      <c r="G56" s="18">
        <f t="shared" si="0"/>
        <v>2.6703322828515512</v>
      </c>
      <c r="H56" s="9">
        <v>4796888452.0699997</v>
      </c>
      <c r="I56" s="9">
        <v>14227710953.15</v>
      </c>
      <c r="J56" s="19">
        <f t="shared" si="1"/>
        <v>1.9660291447907905</v>
      </c>
      <c r="K56" s="20">
        <f t="shared" si="2"/>
        <v>1.3582363669057953</v>
      </c>
    </row>
    <row r="57" spans="1:12" ht="13" x14ac:dyDescent="0.3">
      <c r="A57" s="37"/>
      <c r="B57" s="37"/>
      <c r="C57" s="37"/>
      <c r="D57" s="4">
        <v>2023</v>
      </c>
      <c r="E57" s="9">
        <v>6924612624.1499996</v>
      </c>
      <c r="F57" s="9">
        <v>4422204407.9399996</v>
      </c>
      <c r="G57" s="18">
        <f t="shared" si="0"/>
        <v>-0.36137880225714031</v>
      </c>
      <c r="H57" s="9">
        <v>14227710953.15</v>
      </c>
      <c r="I57" s="9">
        <v>14267821561.440001</v>
      </c>
      <c r="J57" s="19">
        <f t="shared" si="1"/>
        <v>2.8191891458914176E-3</v>
      </c>
      <c r="K57" s="20">
        <f t="shared" si="2"/>
        <v>-128.18536946476274</v>
      </c>
    </row>
    <row r="58" spans="1:12" ht="13" x14ac:dyDescent="0.3">
      <c r="A58" s="37"/>
      <c r="B58" s="37"/>
      <c r="C58" s="37"/>
      <c r="D58" s="4">
        <v>2024</v>
      </c>
      <c r="E58" s="9">
        <v>4422204407.9399996</v>
      </c>
      <c r="F58" s="9">
        <v>3481536195.6300001</v>
      </c>
      <c r="G58" s="18">
        <f t="shared" si="0"/>
        <v>-0.21271477424721577</v>
      </c>
      <c r="H58" s="9">
        <v>14267821561.440001</v>
      </c>
      <c r="I58" s="9">
        <v>20937320328.34</v>
      </c>
      <c r="J58" s="19">
        <f t="shared" si="1"/>
        <v>0.46745039095000224</v>
      </c>
      <c r="K58" s="20">
        <f t="shared" si="2"/>
        <v>-0.45505315294509491</v>
      </c>
    </row>
    <row r="59" spans="1:12" ht="13" x14ac:dyDescent="0.3">
      <c r="A59" s="39">
        <v>17</v>
      </c>
      <c r="B59" s="36" t="s">
        <v>33</v>
      </c>
      <c r="C59" s="36" t="s">
        <v>34</v>
      </c>
      <c r="D59" s="4">
        <v>2021</v>
      </c>
      <c r="E59" s="9">
        <v>1009112005.3</v>
      </c>
      <c r="F59" s="9">
        <v>11025952039.290001</v>
      </c>
      <c r="G59" s="18">
        <f t="shared" si="0"/>
        <v>9.926390709237559</v>
      </c>
      <c r="H59" s="9">
        <v>25455241943.040001</v>
      </c>
      <c r="I59" s="9">
        <v>43793860007.010002</v>
      </c>
      <c r="J59" s="19">
        <f t="shared" si="1"/>
        <v>0.72042599732524504</v>
      </c>
      <c r="K59" s="20">
        <f t="shared" si="2"/>
        <v>13.778501533941965</v>
      </c>
    </row>
    <row r="60" spans="1:12" ht="13" x14ac:dyDescent="0.3">
      <c r="A60" s="37"/>
      <c r="B60" s="37"/>
      <c r="C60" s="37"/>
      <c r="D60" s="4">
        <v>2022</v>
      </c>
      <c r="E60" s="9">
        <v>11025952039.290001</v>
      </c>
      <c r="F60" s="9">
        <v>19035867538.110001</v>
      </c>
      <c r="G60" s="18">
        <f t="shared" si="0"/>
        <v>0.72646021588678933</v>
      </c>
      <c r="H60" s="9">
        <v>43793860007.010002</v>
      </c>
      <c r="I60" s="9">
        <v>68192480614.980003</v>
      </c>
      <c r="J60" s="19">
        <f t="shared" si="1"/>
        <v>0.55712423166317282</v>
      </c>
      <c r="K60" s="20">
        <f t="shared" si="2"/>
        <v>1.3039465429785757</v>
      </c>
    </row>
    <row r="61" spans="1:12" ht="13" x14ac:dyDescent="0.3">
      <c r="A61" s="37"/>
      <c r="B61" s="37"/>
      <c r="C61" s="37"/>
      <c r="D61" s="4">
        <v>2023</v>
      </c>
      <c r="E61" s="9">
        <v>19035867538.110001</v>
      </c>
      <c r="F61" s="9">
        <v>4812809466.1800003</v>
      </c>
      <c r="G61" s="18">
        <f t="shared" si="0"/>
        <v>-0.74717151942013116</v>
      </c>
      <c r="H61" s="9">
        <v>68192480614.980003</v>
      </c>
      <c r="I61" s="9">
        <v>46661752953.040001</v>
      </c>
      <c r="J61" s="19">
        <f t="shared" si="1"/>
        <v>-0.31573463038401767</v>
      </c>
      <c r="K61" s="20">
        <f t="shared" si="2"/>
        <v>2.3664541279851723</v>
      </c>
    </row>
    <row r="62" spans="1:12" ht="13" x14ac:dyDescent="0.3">
      <c r="A62" s="37"/>
      <c r="B62" s="37"/>
      <c r="C62" s="37"/>
      <c r="D62" s="4">
        <v>2024</v>
      </c>
      <c r="E62" s="9">
        <v>4812809466.1800003</v>
      </c>
      <c r="F62" s="9">
        <v>2555136448.71</v>
      </c>
      <c r="G62" s="18">
        <f t="shared" si="0"/>
        <v>-0.46909669566909939</v>
      </c>
      <c r="H62" s="9">
        <v>46661752953.040001</v>
      </c>
      <c r="I62" s="9">
        <v>39543238119.5</v>
      </c>
      <c r="J62" s="19">
        <f t="shared" si="1"/>
        <v>-0.15255566675139734</v>
      </c>
      <c r="K62" s="20">
        <f t="shared" si="2"/>
        <v>3.0749214739661754</v>
      </c>
    </row>
    <row r="63" spans="1:12" ht="13" x14ac:dyDescent="0.3">
      <c r="A63" s="39">
        <v>18</v>
      </c>
      <c r="B63" s="36" t="s">
        <v>35</v>
      </c>
      <c r="C63" s="36" t="s">
        <v>36</v>
      </c>
      <c r="D63" s="4">
        <v>2021</v>
      </c>
      <c r="E63" s="9">
        <v>882654.4</v>
      </c>
      <c r="F63" s="9">
        <v>1051197.23</v>
      </c>
      <c r="G63" s="18">
        <f t="shared" si="0"/>
        <v>0.19094996864004751</v>
      </c>
      <c r="H63" s="9">
        <v>1495589.35</v>
      </c>
      <c r="I63" s="9">
        <v>2917411.2</v>
      </c>
      <c r="J63" s="19">
        <f t="shared" si="1"/>
        <v>0.95067663459892915</v>
      </c>
      <c r="K63" s="20">
        <f t="shared" si="2"/>
        <v>0.20085690727068869</v>
      </c>
      <c r="L63" s="21" t="s">
        <v>110</v>
      </c>
    </row>
    <row r="64" spans="1:12" ht="13" x14ac:dyDescent="0.3">
      <c r="A64" s="37"/>
      <c r="B64" s="37"/>
      <c r="C64" s="37"/>
      <c r="D64" s="4">
        <v>2022</v>
      </c>
      <c r="E64" s="9">
        <v>1051197.23</v>
      </c>
      <c r="F64" s="9">
        <v>783639.77</v>
      </c>
      <c r="G64" s="18">
        <f t="shared" si="0"/>
        <v>-0.25452641270753729</v>
      </c>
      <c r="H64" s="9">
        <v>2917411.2</v>
      </c>
      <c r="I64" s="9">
        <v>3118387.59</v>
      </c>
      <c r="J64" s="19">
        <f t="shared" si="1"/>
        <v>6.8888605761162375E-2</v>
      </c>
      <c r="K64" s="20">
        <f t="shared" si="2"/>
        <v>-3.6947534341162807</v>
      </c>
    </row>
    <row r="65" spans="1:12" ht="13" x14ac:dyDescent="0.3">
      <c r="A65" s="37"/>
      <c r="B65" s="37"/>
      <c r="C65" s="37"/>
      <c r="D65" s="4">
        <v>2023</v>
      </c>
      <c r="E65" s="9">
        <v>783639.77</v>
      </c>
      <c r="F65" s="9">
        <v>625010.89</v>
      </c>
      <c r="G65" s="18">
        <f t="shared" si="0"/>
        <v>-0.20242576509357099</v>
      </c>
      <c r="H65" s="9">
        <v>3118387.59</v>
      </c>
      <c r="I65" s="9">
        <v>3786832.49</v>
      </c>
      <c r="J65" s="19">
        <f t="shared" si="1"/>
        <v>0.21435593899345926</v>
      </c>
      <c r="K65" s="20">
        <f t="shared" si="2"/>
        <v>-0.94434409442580314</v>
      </c>
    </row>
    <row r="66" spans="1:12" ht="13" x14ac:dyDescent="0.3">
      <c r="A66" s="37"/>
      <c r="B66" s="37"/>
      <c r="C66" s="37"/>
      <c r="D66" s="4">
        <v>2024</v>
      </c>
      <c r="E66" s="9">
        <v>625010.89</v>
      </c>
      <c r="F66" s="9">
        <v>9005644.1799999997</v>
      </c>
      <c r="G66" s="18">
        <f t="shared" si="0"/>
        <v>13.408779629423737</v>
      </c>
      <c r="H66" s="9">
        <v>3786832.49</v>
      </c>
      <c r="I66" s="9">
        <v>15975361.220000001</v>
      </c>
      <c r="J66" s="19">
        <f t="shared" si="1"/>
        <v>3.2186606516624661</v>
      </c>
      <c r="K66" s="20">
        <f t="shared" si="2"/>
        <v>4.1659500893634087</v>
      </c>
    </row>
    <row r="67" spans="1:12" ht="13" x14ac:dyDescent="0.3">
      <c r="A67" s="40">
        <v>19</v>
      </c>
      <c r="B67" s="36" t="s">
        <v>37</v>
      </c>
      <c r="C67" s="36" t="s">
        <v>38</v>
      </c>
      <c r="D67" s="4">
        <v>2021</v>
      </c>
      <c r="E67" s="9">
        <v>1458286974</v>
      </c>
      <c r="F67" s="9">
        <v>11289375958</v>
      </c>
      <c r="G67" s="18">
        <f t="shared" si="0"/>
        <v>6.7415324687663292</v>
      </c>
      <c r="H67" s="9">
        <v>16635005424</v>
      </c>
      <c r="I67" s="9">
        <v>29634044697</v>
      </c>
      <c r="J67" s="19">
        <f t="shared" si="1"/>
        <v>0.78142681301719064</v>
      </c>
      <c r="K67" s="20">
        <f t="shared" si="2"/>
        <v>8.6272090443587359</v>
      </c>
    </row>
    <row r="68" spans="1:12" ht="13" x14ac:dyDescent="0.3">
      <c r="A68" s="37"/>
      <c r="B68" s="37"/>
      <c r="C68" s="37"/>
      <c r="D68" s="4">
        <v>2022</v>
      </c>
      <c r="E68" s="9">
        <v>11289375958</v>
      </c>
      <c r="F68" s="9">
        <v>26470805396</v>
      </c>
      <c r="G68" s="18">
        <f t="shared" si="0"/>
        <v>1.3447536422278479</v>
      </c>
      <c r="H68" s="9">
        <v>29634044697</v>
      </c>
      <c r="I68" s="9">
        <v>57201266703</v>
      </c>
      <c r="J68" s="19">
        <f t="shared" si="1"/>
        <v>0.93025512675935074</v>
      </c>
      <c r="K68" s="20">
        <f t="shared" si="2"/>
        <v>1.4455750939126235</v>
      </c>
    </row>
    <row r="69" spans="1:12" ht="13" x14ac:dyDescent="0.3">
      <c r="A69" s="37"/>
      <c r="B69" s="37"/>
      <c r="C69" s="37"/>
      <c r="D69" s="4">
        <v>2023</v>
      </c>
      <c r="E69" s="9">
        <v>26470805396</v>
      </c>
      <c r="F69" s="9">
        <v>9333833024</v>
      </c>
      <c r="G69" s="18">
        <f t="shared" si="0"/>
        <v>-0.64739142295192742</v>
      </c>
      <c r="H69" s="9">
        <v>57201266703</v>
      </c>
      <c r="I69" s="9">
        <v>36602440040</v>
      </c>
      <c r="J69" s="19">
        <f t="shared" si="1"/>
        <v>-0.36011137253223913</v>
      </c>
      <c r="K69" s="20">
        <f t="shared" si="2"/>
        <v>1.7977533405834591</v>
      </c>
    </row>
    <row r="70" spans="1:12" ht="13" x14ac:dyDescent="0.3">
      <c r="A70" s="37"/>
      <c r="B70" s="37"/>
      <c r="C70" s="37"/>
      <c r="D70" s="4">
        <v>2024</v>
      </c>
      <c r="E70" s="9">
        <v>9333833024</v>
      </c>
      <c r="F70" s="9">
        <v>7813227984</v>
      </c>
      <c r="G70" s="18">
        <f t="shared" si="0"/>
        <v>-0.16291324647549213</v>
      </c>
      <c r="H70" s="9">
        <v>36602440040</v>
      </c>
      <c r="I70" s="9">
        <v>37245280514</v>
      </c>
      <c r="J70" s="19">
        <f t="shared" si="1"/>
        <v>1.7562776506087816E-2</v>
      </c>
      <c r="K70" s="20">
        <f t="shared" si="2"/>
        <v>-9.2760530442906468</v>
      </c>
    </row>
    <row r="71" spans="1:12" ht="13" x14ac:dyDescent="0.3">
      <c r="A71" s="40">
        <v>20</v>
      </c>
      <c r="B71" s="36" t="s">
        <v>39</v>
      </c>
      <c r="C71" s="36" t="s">
        <v>40</v>
      </c>
      <c r="D71" s="4">
        <v>2021</v>
      </c>
      <c r="E71" s="9">
        <v>-13031439.109999999</v>
      </c>
      <c r="F71" s="9">
        <v>480897547.94</v>
      </c>
      <c r="G71" s="18">
        <f t="shared" si="0"/>
        <v>-37.902873418713313</v>
      </c>
      <c r="H71" s="9">
        <v>1013557878.26</v>
      </c>
      <c r="I71" s="9">
        <v>1885645096.6700001</v>
      </c>
      <c r="J71" s="19">
        <f t="shared" si="1"/>
        <v>0.86042172540470396</v>
      </c>
      <c r="K71" s="20">
        <f t="shared" si="2"/>
        <v>-44.05150672001627</v>
      </c>
    </row>
    <row r="72" spans="1:12" ht="13" x14ac:dyDescent="0.3">
      <c r="A72" s="37"/>
      <c r="B72" s="37"/>
      <c r="C72" s="37"/>
      <c r="D72" s="4">
        <v>2022</v>
      </c>
      <c r="E72" s="9">
        <v>480897547.94</v>
      </c>
      <c r="F72" s="9">
        <v>944815689.71000004</v>
      </c>
      <c r="G72" s="18">
        <f t="shared" si="0"/>
        <v>0.96469225879247278</v>
      </c>
      <c r="H72" s="9">
        <v>1885645096.6700001</v>
      </c>
      <c r="I72" s="9">
        <v>4010893475.0700002</v>
      </c>
      <c r="J72" s="19">
        <f t="shared" si="1"/>
        <v>1.127067008607894</v>
      </c>
      <c r="K72" s="20">
        <f t="shared" si="2"/>
        <v>0.85593159184387824</v>
      </c>
    </row>
    <row r="73" spans="1:12" ht="13" x14ac:dyDescent="0.3">
      <c r="A73" s="37"/>
      <c r="B73" s="37"/>
      <c r="C73" s="37"/>
      <c r="D73" s="4">
        <v>2023</v>
      </c>
      <c r="E73" s="9">
        <v>944815689.71000004</v>
      </c>
      <c r="F73" s="9">
        <v>589363977.88999999</v>
      </c>
      <c r="G73" s="18">
        <f t="shared" si="0"/>
        <v>-0.3762127531234179</v>
      </c>
      <c r="H73" s="9">
        <v>4010893475.0700002</v>
      </c>
      <c r="I73" s="9">
        <v>4542663798.6599998</v>
      </c>
      <c r="J73" s="19">
        <f t="shared" si="1"/>
        <v>0.13258151254708128</v>
      </c>
      <c r="K73" s="20">
        <f t="shared" si="2"/>
        <v>-2.8375958751399843</v>
      </c>
    </row>
    <row r="74" spans="1:12" ht="13" x14ac:dyDescent="0.3">
      <c r="A74" s="37"/>
      <c r="B74" s="37"/>
      <c r="C74" s="37"/>
      <c r="D74" s="4">
        <v>2024</v>
      </c>
      <c r="E74" s="9">
        <v>589363977.88999999</v>
      </c>
      <c r="F74" s="9">
        <v>1047805442.36</v>
      </c>
      <c r="G74" s="18">
        <f t="shared" si="0"/>
        <v>0.77785796497315696</v>
      </c>
      <c r="H74" s="9">
        <v>4542663798.6599998</v>
      </c>
      <c r="I74" s="9">
        <v>5281820389.75</v>
      </c>
      <c r="J74" s="19">
        <f t="shared" si="1"/>
        <v>0.16271435084146826</v>
      </c>
      <c r="K74" s="20">
        <f t="shared" si="2"/>
        <v>4.7805123577023636</v>
      </c>
    </row>
    <row r="75" spans="1:12" ht="13" x14ac:dyDescent="0.3">
      <c r="A75" s="39">
        <v>22</v>
      </c>
      <c r="B75" s="36" t="s">
        <v>41</v>
      </c>
      <c r="C75" s="36" t="s">
        <v>42</v>
      </c>
      <c r="D75" s="4">
        <v>2021</v>
      </c>
      <c r="E75" s="9">
        <v>7851854.5899999999</v>
      </c>
      <c r="F75" s="9">
        <v>13224166.74</v>
      </c>
      <c r="G75" s="18">
        <f t="shared" si="0"/>
        <v>0.68420932767171894</v>
      </c>
      <c r="H75" s="9">
        <v>358839177.27999997</v>
      </c>
      <c r="I75" s="9">
        <v>409592486.87</v>
      </c>
      <c r="J75" s="19">
        <f t="shared" si="1"/>
        <v>0.14143748175633994</v>
      </c>
      <c r="K75" s="20">
        <f t="shared" si="2"/>
        <v>4.8375389548467354</v>
      </c>
      <c r="L75" s="21" t="s">
        <v>100</v>
      </c>
    </row>
    <row r="76" spans="1:12" ht="13" x14ac:dyDescent="0.3">
      <c r="A76" s="37"/>
      <c r="B76" s="37"/>
      <c r="C76" s="37"/>
      <c r="D76" s="4">
        <v>2022</v>
      </c>
      <c r="E76" s="9">
        <v>13224166.74</v>
      </c>
      <c r="F76" s="9">
        <v>-15290579.189999999</v>
      </c>
      <c r="G76" s="18">
        <f t="shared" si="0"/>
        <v>-2.1562603142131889</v>
      </c>
      <c r="H76" s="9">
        <v>409592486.87</v>
      </c>
      <c r="I76" s="9">
        <v>464071594.68000001</v>
      </c>
      <c r="J76" s="19">
        <f t="shared" si="1"/>
        <v>0.13300807401599399</v>
      </c>
      <c r="K76" s="20">
        <f t="shared" si="2"/>
        <v>-16.21149941584676</v>
      </c>
    </row>
    <row r="77" spans="1:12" ht="13" x14ac:dyDescent="0.3">
      <c r="A77" s="37"/>
      <c r="B77" s="37"/>
      <c r="C77" s="37"/>
      <c r="D77" s="4">
        <v>2023</v>
      </c>
      <c r="E77" s="9">
        <v>-15290579.189999999</v>
      </c>
      <c r="F77" s="9">
        <v>1105203.8700000001</v>
      </c>
      <c r="G77" s="18">
        <f t="shared" si="0"/>
        <v>-1.0722800527217962</v>
      </c>
      <c r="H77" s="9">
        <v>464071594.68000001</v>
      </c>
      <c r="I77" s="9">
        <v>505216666.85000002</v>
      </c>
      <c r="J77" s="19">
        <f t="shared" si="1"/>
        <v>8.8661044204551134E-2</v>
      </c>
      <c r="K77" s="20">
        <f t="shared" si="2"/>
        <v>-12.094150958203514</v>
      </c>
    </row>
    <row r="78" spans="1:12" ht="13" x14ac:dyDescent="0.3">
      <c r="A78" s="37"/>
      <c r="B78" s="37"/>
      <c r="C78" s="37"/>
      <c r="D78" s="4">
        <v>2024</v>
      </c>
      <c r="E78" s="9">
        <v>1105203.8700000001</v>
      </c>
      <c r="F78" s="9">
        <v>145817491.37</v>
      </c>
      <c r="G78" s="18">
        <f t="shared" si="0"/>
        <v>130.93718853879872</v>
      </c>
      <c r="H78" s="9">
        <v>505216666.85000002</v>
      </c>
      <c r="I78" s="9">
        <v>754546162.47000003</v>
      </c>
      <c r="J78" s="19">
        <f t="shared" si="1"/>
        <v>0.49351003634649787</v>
      </c>
      <c r="K78" s="20">
        <f t="shared" si="2"/>
        <v>265.31818786936793</v>
      </c>
    </row>
    <row r="79" spans="1:12" ht="13" x14ac:dyDescent="0.3">
      <c r="A79" s="39">
        <v>23</v>
      </c>
      <c r="B79" s="36" t="s">
        <v>43</v>
      </c>
      <c r="C79" s="36" t="s">
        <v>44</v>
      </c>
      <c r="D79" s="4">
        <v>2021</v>
      </c>
      <c r="E79" s="9">
        <v>489399977.32999998</v>
      </c>
      <c r="F79" s="9">
        <v>1815680922.0699999</v>
      </c>
      <c r="G79" s="18">
        <f t="shared" si="0"/>
        <v>2.7100143158480274</v>
      </c>
      <c r="H79" s="9">
        <v>2823743065.7600002</v>
      </c>
      <c r="I79" s="9">
        <v>4421108757.8900003</v>
      </c>
      <c r="J79" s="19">
        <f t="shared" si="1"/>
        <v>0.56569087729661227</v>
      </c>
      <c r="K79" s="20">
        <f t="shared" si="2"/>
        <v>4.7906275752562095</v>
      </c>
    </row>
    <row r="80" spans="1:12" ht="13" x14ac:dyDescent="0.3">
      <c r="A80" s="37"/>
      <c r="B80" s="37"/>
      <c r="C80" s="37"/>
      <c r="D80" s="4">
        <v>2022</v>
      </c>
      <c r="E80" s="9">
        <v>1815680922.0699999</v>
      </c>
      <c r="F80" s="9">
        <v>3593326916.5700002</v>
      </c>
      <c r="G80" s="18">
        <f t="shared" si="0"/>
        <v>0.97905197597899674</v>
      </c>
      <c r="H80" s="9">
        <v>4421108757.8900003</v>
      </c>
      <c r="I80" s="9">
        <v>7071644586.5200005</v>
      </c>
      <c r="J80" s="19">
        <f t="shared" si="1"/>
        <v>0.59951835021018207</v>
      </c>
      <c r="K80" s="20">
        <f t="shared" si="2"/>
        <v>1.633064235040939</v>
      </c>
    </row>
    <row r="81" spans="1:11" ht="13" x14ac:dyDescent="0.3">
      <c r="A81" s="37"/>
      <c r="B81" s="37"/>
      <c r="C81" s="37"/>
      <c r="D81" s="4">
        <v>2023</v>
      </c>
      <c r="E81" s="9">
        <v>3593326916.5700002</v>
      </c>
      <c r="F81" s="9">
        <v>209381776.93000001</v>
      </c>
      <c r="G81" s="18">
        <f t="shared" si="0"/>
        <v>-0.94173038474053883</v>
      </c>
      <c r="H81" s="9">
        <v>7071644586.5200005</v>
      </c>
      <c r="I81" s="9">
        <v>3454525284.5</v>
      </c>
      <c r="J81" s="19">
        <f t="shared" si="1"/>
        <v>-0.51149619551228143</v>
      </c>
      <c r="K81" s="20">
        <f t="shared" si="2"/>
        <v>1.8411288158211279</v>
      </c>
    </row>
    <row r="82" spans="1:11" ht="13" x14ac:dyDescent="0.3">
      <c r="A82" s="37"/>
      <c r="B82" s="37"/>
      <c r="C82" s="37"/>
      <c r="D82" s="4">
        <v>2024</v>
      </c>
      <c r="E82" s="9">
        <v>209381776.93000001</v>
      </c>
      <c r="F82" s="9">
        <v>226219853.40000001</v>
      </c>
      <c r="G82" s="18">
        <f t="shared" si="0"/>
        <v>8.041806081161143E-2</v>
      </c>
      <c r="H82" s="9">
        <v>3454525284.5</v>
      </c>
      <c r="I82" s="9">
        <v>3521827366.6700001</v>
      </c>
      <c r="J82" s="19">
        <f t="shared" si="1"/>
        <v>1.9482295432016565E-2</v>
      </c>
      <c r="K82" s="20">
        <f t="shared" si="2"/>
        <v>4.127750813153928</v>
      </c>
    </row>
    <row r="83" spans="1:11" ht="13" x14ac:dyDescent="0.3">
      <c r="A83" s="39">
        <v>24</v>
      </c>
      <c r="B83" s="36" t="s">
        <v>45</v>
      </c>
      <c r="C83" s="36" t="s">
        <v>46</v>
      </c>
      <c r="D83" s="4">
        <v>2021</v>
      </c>
      <c r="E83" s="9">
        <v>-93645078.790000007</v>
      </c>
      <c r="F83" s="9">
        <v>111615171.56999999</v>
      </c>
      <c r="G83" s="18">
        <f t="shared" si="0"/>
        <v>-2.1918957516208417</v>
      </c>
      <c r="H83" s="9">
        <v>769944998.32000005</v>
      </c>
      <c r="I83" s="9">
        <v>1047417842.78</v>
      </c>
      <c r="J83" s="19">
        <f t="shared" si="1"/>
        <v>0.36038008567552027</v>
      </c>
      <c r="K83" s="20">
        <f t="shared" si="2"/>
        <v>-6.0821777860233519</v>
      </c>
    </row>
    <row r="84" spans="1:11" ht="13" x14ac:dyDescent="0.3">
      <c r="A84" s="37"/>
      <c r="B84" s="37"/>
      <c r="C84" s="37"/>
      <c r="D84" s="4">
        <v>2022</v>
      </c>
      <c r="E84" s="9">
        <v>111615171.56999999</v>
      </c>
      <c r="F84" s="9">
        <v>338208036.72000003</v>
      </c>
      <c r="G84" s="18">
        <f t="shared" si="0"/>
        <v>2.030126030025329</v>
      </c>
      <c r="H84" s="9">
        <v>1047417842.78</v>
      </c>
      <c r="I84" s="9">
        <v>1390211803.01</v>
      </c>
      <c r="J84" s="19">
        <f t="shared" si="1"/>
        <v>0.32727527279865193</v>
      </c>
      <c r="K84" s="20">
        <f t="shared" si="2"/>
        <v>6.2031146217218618</v>
      </c>
    </row>
    <row r="85" spans="1:11" ht="13" x14ac:dyDescent="0.3">
      <c r="A85" s="37"/>
      <c r="B85" s="37"/>
      <c r="C85" s="37"/>
      <c r="D85" s="4">
        <v>2023</v>
      </c>
      <c r="E85" s="9">
        <v>338208036.72000003</v>
      </c>
      <c r="F85" s="9">
        <v>213658961.53999999</v>
      </c>
      <c r="G85" s="18">
        <f t="shared" si="0"/>
        <v>-0.36826172549859693</v>
      </c>
      <c r="H85" s="9">
        <v>1390211803.01</v>
      </c>
      <c r="I85" s="9">
        <v>974087446.73000002</v>
      </c>
      <c r="J85" s="19">
        <f t="shared" si="1"/>
        <v>-0.29932443055010283</v>
      </c>
      <c r="K85" s="20">
        <f t="shared" si="2"/>
        <v>1.230309616965779</v>
      </c>
    </row>
    <row r="86" spans="1:11" ht="13" x14ac:dyDescent="0.3">
      <c r="A86" s="37"/>
      <c r="B86" s="37"/>
      <c r="C86" s="37"/>
      <c r="D86" s="4">
        <v>2024</v>
      </c>
      <c r="E86" s="9">
        <v>213658961.53999999</v>
      </c>
      <c r="F86" s="9">
        <v>201002859.25</v>
      </c>
      <c r="G86" s="18">
        <f t="shared" si="0"/>
        <v>-5.9235064135751636E-2</v>
      </c>
      <c r="H86" s="9">
        <v>974087446.73000002</v>
      </c>
      <c r="I86" s="9">
        <v>830544188.13</v>
      </c>
      <c r="J86" s="19">
        <f t="shared" si="1"/>
        <v>-0.14736177853628341</v>
      </c>
      <c r="K86" s="20">
        <f t="shared" si="2"/>
        <v>0.40197033941991128</v>
      </c>
    </row>
    <row r="87" spans="1:11" ht="13" x14ac:dyDescent="0.3">
      <c r="A87" s="39">
        <v>25</v>
      </c>
      <c r="B87" s="36" t="s">
        <v>47</v>
      </c>
      <c r="C87" s="36" t="s">
        <v>48</v>
      </c>
      <c r="D87" s="4">
        <v>2021</v>
      </c>
      <c r="E87" s="9">
        <v>2210184767.5799999</v>
      </c>
      <c r="F87" s="9">
        <v>5758172375.3000002</v>
      </c>
      <c r="G87" s="18">
        <f t="shared" si="0"/>
        <v>1.6052900462275841</v>
      </c>
      <c r="H87" s="9">
        <v>15436037593.309999</v>
      </c>
      <c r="I87" s="9">
        <v>18881334162.099998</v>
      </c>
      <c r="J87" s="19">
        <f t="shared" si="1"/>
        <v>0.22319824941882724</v>
      </c>
      <c r="K87" s="20">
        <f t="shared" si="2"/>
        <v>7.192216114631294</v>
      </c>
    </row>
    <row r="88" spans="1:11" ht="13" x14ac:dyDescent="0.3">
      <c r="A88" s="37"/>
      <c r="B88" s="37"/>
      <c r="C88" s="37"/>
      <c r="D88" s="4">
        <v>2022</v>
      </c>
      <c r="E88" s="9">
        <v>5758172375.3000002</v>
      </c>
      <c r="F88" s="9">
        <v>16136910296.51</v>
      </c>
      <c r="G88" s="18">
        <f t="shared" si="0"/>
        <v>1.8024361281246408</v>
      </c>
      <c r="H88" s="9">
        <v>18881334162.099998</v>
      </c>
      <c r="I88" s="9">
        <v>36373652407.059998</v>
      </c>
      <c r="J88" s="19">
        <f t="shared" si="1"/>
        <v>0.92643444021407484</v>
      </c>
      <c r="K88" s="20">
        <f t="shared" si="2"/>
        <v>1.9455625243251371</v>
      </c>
    </row>
    <row r="89" spans="1:11" ht="13" x14ac:dyDescent="0.3">
      <c r="A89" s="37"/>
      <c r="B89" s="37"/>
      <c r="C89" s="37"/>
      <c r="D89" s="4">
        <v>2023</v>
      </c>
      <c r="E89" s="9">
        <v>16136910296.51</v>
      </c>
      <c r="F89" s="9">
        <v>12213962804.129999</v>
      </c>
      <c r="G89" s="18">
        <f t="shared" si="0"/>
        <v>-0.24310400320118492</v>
      </c>
      <c r="H89" s="9">
        <v>36373652407.059998</v>
      </c>
      <c r="I89" s="9">
        <v>34675788102.449997</v>
      </c>
      <c r="J89" s="19">
        <f t="shared" si="1"/>
        <v>-4.6678411219447713E-2</v>
      </c>
      <c r="K89" s="20">
        <f t="shared" si="2"/>
        <v>5.2080607897789815</v>
      </c>
    </row>
    <row r="90" spans="1:11" ht="13" x14ac:dyDescent="0.3">
      <c r="A90" s="37"/>
      <c r="B90" s="37"/>
      <c r="C90" s="37"/>
      <c r="D90" s="4">
        <v>2024</v>
      </c>
      <c r="E90" s="9">
        <v>12213962804.129999</v>
      </c>
      <c r="F90" s="9">
        <v>11581322160.98</v>
      </c>
      <c r="G90" s="18">
        <f t="shared" si="0"/>
        <v>-5.1796509723779416E-2</v>
      </c>
      <c r="H90" s="9">
        <v>34675788102.449997</v>
      </c>
      <c r="I90" s="9">
        <v>38775717749.910004</v>
      </c>
      <c r="J90" s="19">
        <f t="shared" si="1"/>
        <v>0.11823609128498304</v>
      </c>
      <c r="K90" s="20">
        <f t="shared" si="2"/>
        <v>-0.43807697937962875</v>
      </c>
    </row>
    <row r="91" spans="1:11" ht="13" x14ac:dyDescent="0.3">
      <c r="A91" s="39">
        <v>26</v>
      </c>
      <c r="B91" s="36" t="s">
        <v>49</v>
      </c>
      <c r="C91" s="36" t="s">
        <v>50</v>
      </c>
      <c r="D91" s="4">
        <v>2021</v>
      </c>
      <c r="E91" s="9">
        <v>398069006.91000003</v>
      </c>
      <c r="F91" s="9">
        <v>464070059.16000003</v>
      </c>
      <c r="G91" s="18">
        <f>(F95-E95)/E95</f>
        <v>0.16580304194574552</v>
      </c>
      <c r="H91" s="9">
        <v>2434503353.4699998</v>
      </c>
      <c r="I91" s="9">
        <v>2292480441.75</v>
      </c>
      <c r="J91" s="19">
        <f t="shared" si="1"/>
        <v>-5.8337529713224083E-2</v>
      </c>
      <c r="K91" s="20">
        <f t="shared" si="2"/>
        <v>-2.8421334047019293</v>
      </c>
    </row>
    <row r="92" spans="1:11" ht="13" x14ac:dyDescent="0.3">
      <c r="A92" s="37"/>
      <c r="B92" s="37"/>
      <c r="C92" s="37"/>
      <c r="D92" s="4">
        <v>2022</v>
      </c>
      <c r="E92" s="9">
        <v>464070059.16000003</v>
      </c>
      <c r="F92" s="9">
        <v>310945584.48000002</v>
      </c>
      <c r="G92" s="18">
        <f t="shared" ref="G92:G94" si="3">(F92-E92)/E92</f>
        <v>-0.32995982321541334</v>
      </c>
      <c r="H92" s="9">
        <v>2292480441.75</v>
      </c>
      <c r="I92" s="9">
        <v>2226114386.1500001</v>
      </c>
      <c r="J92" s="19">
        <f t="shared" si="1"/>
        <v>-2.8949453348155223E-2</v>
      </c>
      <c r="K92" s="20">
        <f t="shared" si="2"/>
        <v>11.397791151605276</v>
      </c>
    </row>
    <row r="93" spans="1:11" ht="13" x14ac:dyDescent="0.3">
      <c r="A93" s="37"/>
      <c r="B93" s="37"/>
      <c r="C93" s="37"/>
      <c r="D93" s="4">
        <v>2023</v>
      </c>
      <c r="E93" s="9">
        <v>310945584.48000002</v>
      </c>
      <c r="F93" s="9">
        <v>274966744.02999997</v>
      </c>
      <c r="G93" s="18">
        <f t="shared" si="3"/>
        <v>-0.11570783521550281</v>
      </c>
      <c r="H93" s="9">
        <v>2226114386.1500001</v>
      </c>
      <c r="I93" s="9">
        <v>2068634176.26</v>
      </c>
      <c r="J93" s="19">
        <f t="shared" si="1"/>
        <v>-7.0742191358080894E-2</v>
      </c>
      <c r="K93" s="20">
        <f t="shared" si="2"/>
        <v>1.6356269574661044</v>
      </c>
    </row>
    <row r="94" spans="1:11" ht="13" x14ac:dyDescent="0.3">
      <c r="A94" s="37"/>
      <c r="B94" s="37"/>
      <c r="C94" s="37"/>
      <c r="D94" s="4">
        <v>2024</v>
      </c>
      <c r="E94" s="9">
        <v>274966744.02999997</v>
      </c>
      <c r="F94" s="9">
        <v>350689847.88</v>
      </c>
      <c r="G94" s="18">
        <f t="shared" si="3"/>
        <v>0.27539004441111004</v>
      </c>
      <c r="H94" s="9">
        <v>2068634176.26</v>
      </c>
      <c r="I94" s="9">
        <v>2902019289</v>
      </c>
      <c r="J94" s="19">
        <f t="shared" si="1"/>
        <v>0.40286732294383909</v>
      </c>
      <c r="K94" s="20">
        <f t="shared" si="2"/>
        <v>0.68357503507302386</v>
      </c>
    </row>
    <row r="95" spans="1:11" ht="13" x14ac:dyDescent="0.3">
      <c r="A95" s="39">
        <v>27</v>
      </c>
      <c r="B95" s="36" t="s">
        <v>51</v>
      </c>
      <c r="C95" s="36" t="s">
        <v>52</v>
      </c>
      <c r="D95" s="4">
        <v>2021</v>
      </c>
      <c r="E95" s="9">
        <v>398069006.91000003</v>
      </c>
      <c r="F95" s="9">
        <v>464070059.16000003</v>
      </c>
      <c r="G95" s="18" t="e">
        <f>(#REF!-#REF!)/#REF!</f>
        <v>#REF!</v>
      </c>
      <c r="H95" s="9">
        <v>40495613697.57</v>
      </c>
      <c r="I95" s="9">
        <v>43322124541.160004</v>
      </c>
      <c r="J95" s="19">
        <f t="shared" si="1"/>
        <v>6.9797950580499854E-2</v>
      </c>
      <c r="K95" s="20" t="e">
        <f t="shared" si="2"/>
        <v>#REF!</v>
      </c>
    </row>
    <row r="96" spans="1:11" ht="13" x14ac:dyDescent="0.3">
      <c r="A96" s="37"/>
      <c r="B96" s="37"/>
      <c r="C96" s="37"/>
      <c r="D96" s="4">
        <v>2022</v>
      </c>
      <c r="E96" s="9">
        <v>5989420655.0299997</v>
      </c>
      <c r="F96" s="9">
        <v>9153528056.4200001</v>
      </c>
      <c r="G96" s="18">
        <f t="shared" ref="G96:G98" si="4">(F96-E96)/E96</f>
        <v>0.52828271441124086</v>
      </c>
      <c r="H96" s="9">
        <v>43322124541.160004</v>
      </c>
      <c r="I96" s="9">
        <v>56137564405.529999</v>
      </c>
      <c r="J96" s="19">
        <f t="shared" si="1"/>
        <v>0.29581743739723909</v>
      </c>
      <c r="K96" s="20">
        <f t="shared" si="2"/>
        <v>1.7858403448402376</v>
      </c>
    </row>
    <row r="97" spans="1:11" ht="13" x14ac:dyDescent="0.3">
      <c r="A97" s="37"/>
      <c r="B97" s="37"/>
      <c r="C97" s="37"/>
      <c r="D97" s="4">
        <v>2023</v>
      </c>
      <c r="E97" s="9">
        <v>9153528056.4200001</v>
      </c>
      <c r="F97" s="9">
        <v>8199143338.7799997</v>
      </c>
      <c r="G97" s="18">
        <f t="shared" si="4"/>
        <v>-0.10426413856574401</v>
      </c>
      <c r="H97" s="9">
        <v>56137564405.529999</v>
      </c>
      <c r="I97" s="9">
        <v>56211425007.639999</v>
      </c>
      <c r="J97" s="19">
        <f t="shared" si="1"/>
        <v>1.3157072789343307E-3</v>
      </c>
      <c r="K97" s="20">
        <f t="shared" si="2"/>
        <v>-79.245695630865342</v>
      </c>
    </row>
    <row r="98" spans="1:11" ht="13" x14ac:dyDescent="0.3">
      <c r="A98" s="37"/>
      <c r="B98" s="37"/>
      <c r="C98" s="37"/>
      <c r="D98" s="4">
        <v>2024</v>
      </c>
      <c r="E98" s="9">
        <v>8199143338.7799997</v>
      </c>
      <c r="F98" s="9">
        <v>8988754617.25</v>
      </c>
      <c r="G98" s="18">
        <f t="shared" si="4"/>
        <v>9.6304119326140636E-2</v>
      </c>
      <c r="H98" s="9">
        <v>56211425007.639999</v>
      </c>
      <c r="I98" s="9">
        <v>61231663300.290001</v>
      </c>
      <c r="J98" s="19">
        <f t="shared" si="1"/>
        <v>8.9309927509713088E-2</v>
      </c>
      <c r="K98" s="20">
        <f t="shared" si="2"/>
        <v>1.0783137105969196</v>
      </c>
    </row>
    <row r="99" spans="1:11" ht="13" x14ac:dyDescent="0.3">
      <c r="A99" s="39">
        <v>30</v>
      </c>
      <c r="B99" s="36" t="s">
        <v>53</v>
      </c>
      <c r="C99" s="36" t="s">
        <v>54</v>
      </c>
      <c r="D99" s="4">
        <v>2021</v>
      </c>
      <c r="E99" s="9">
        <v>79479439.870000005</v>
      </c>
      <c r="F99" s="9">
        <v>65791576.549999997</v>
      </c>
      <c r="G99" s="18">
        <f t="shared" ref="G99:G178" si="5">(F99-E99)/E99</f>
        <v>-0.17221892029421026</v>
      </c>
      <c r="H99" s="9">
        <v>1386064136.6199999</v>
      </c>
      <c r="I99" s="9">
        <v>1400454263.47</v>
      </c>
      <c r="J99" s="19">
        <f t="shared" si="1"/>
        <v>1.0382006481382114E-2</v>
      </c>
      <c r="K99" s="20">
        <f t="shared" si="2"/>
        <v>-16.588211595036828</v>
      </c>
    </row>
    <row r="100" spans="1:11" ht="13" x14ac:dyDescent="0.3">
      <c r="A100" s="37"/>
      <c r="B100" s="37"/>
      <c r="C100" s="37"/>
      <c r="D100" s="4">
        <v>2022</v>
      </c>
      <c r="E100" s="9">
        <v>65791576.549999997</v>
      </c>
      <c r="F100" s="9">
        <v>193888696.52000001</v>
      </c>
      <c r="G100" s="18">
        <f t="shared" si="5"/>
        <v>1.9470139900455086</v>
      </c>
      <c r="H100" s="9">
        <v>1400454263.47</v>
      </c>
      <c r="I100" s="9">
        <v>1992898850.3299999</v>
      </c>
      <c r="J100" s="19">
        <f t="shared" si="1"/>
        <v>0.42303744028888168</v>
      </c>
      <c r="K100" s="20">
        <f t="shared" si="2"/>
        <v>4.6024625827821328</v>
      </c>
    </row>
    <row r="101" spans="1:11" ht="13" x14ac:dyDescent="0.3">
      <c r="A101" s="37"/>
      <c r="B101" s="37"/>
      <c r="C101" s="37"/>
      <c r="D101" s="4">
        <v>2023</v>
      </c>
      <c r="E101" s="9">
        <v>193888696.52000001</v>
      </c>
      <c r="F101" s="9">
        <v>740665265.67999995</v>
      </c>
      <c r="G101" s="18">
        <f t="shared" si="5"/>
        <v>2.8200538709774596</v>
      </c>
      <c r="H101" s="9">
        <v>1992898850.3299999</v>
      </c>
      <c r="I101" s="9">
        <v>3140947719.3600001</v>
      </c>
      <c r="J101" s="19">
        <f t="shared" si="1"/>
        <v>0.57606981349800934</v>
      </c>
      <c r="K101" s="20">
        <f t="shared" si="2"/>
        <v>4.8953335253821706</v>
      </c>
    </row>
    <row r="102" spans="1:11" ht="13" x14ac:dyDescent="0.3">
      <c r="A102" s="37"/>
      <c r="B102" s="37"/>
      <c r="C102" s="37"/>
      <c r="D102" s="4">
        <v>2024</v>
      </c>
      <c r="E102" s="9">
        <v>740665265.67999995</v>
      </c>
      <c r="F102" s="9">
        <v>798158527.52999997</v>
      </c>
      <c r="G102" s="18">
        <f t="shared" si="5"/>
        <v>7.7623812691170066E-2</v>
      </c>
      <c r="H102" s="9">
        <v>3140947719.3600001</v>
      </c>
      <c r="I102" s="9">
        <v>4112856158.8200002</v>
      </c>
      <c r="J102" s="19">
        <f t="shared" si="1"/>
        <v>0.30943158762860151</v>
      </c>
      <c r="K102" s="20">
        <f t="shared" si="2"/>
        <v>0.25085936857984537</v>
      </c>
    </row>
    <row r="103" spans="1:11" ht="13" x14ac:dyDescent="0.3">
      <c r="A103" s="39">
        <v>31</v>
      </c>
      <c r="B103" s="36" t="s">
        <v>55</v>
      </c>
      <c r="C103" s="36" t="s">
        <v>56</v>
      </c>
      <c r="D103" s="4">
        <v>2021</v>
      </c>
      <c r="E103" s="9">
        <v>104688003.93000001</v>
      </c>
      <c r="F103" s="9">
        <v>89675045.239999995</v>
      </c>
      <c r="G103" s="18">
        <f t="shared" si="5"/>
        <v>-0.14340667628010634</v>
      </c>
      <c r="H103" s="9">
        <v>1616390151.5599999</v>
      </c>
      <c r="I103" s="9">
        <v>1645636804.1600001</v>
      </c>
      <c r="J103" s="19">
        <f t="shared" si="1"/>
        <v>1.8093807718250327E-2</v>
      </c>
      <c r="K103" s="20">
        <f t="shared" si="2"/>
        <v>-7.9257323009716263</v>
      </c>
    </row>
    <row r="104" spans="1:11" ht="13" x14ac:dyDescent="0.3">
      <c r="A104" s="37"/>
      <c r="B104" s="37"/>
      <c r="C104" s="37"/>
      <c r="D104" s="4">
        <v>2022</v>
      </c>
      <c r="E104" s="9">
        <v>89675045.239999995</v>
      </c>
      <c r="F104" s="9">
        <v>94042277.239999995</v>
      </c>
      <c r="G104" s="18">
        <f t="shared" si="5"/>
        <v>4.8700638938200105E-2</v>
      </c>
      <c r="H104" s="9">
        <v>1645636804.1600001</v>
      </c>
      <c r="I104" s="9">
        <v>1706092477.3499999</v>
      </c>
      <c r="J104" s="19">
        <f t="shared" si="1"/>
        <v>3.6736947689292143E-2</v>
      </c>
      <c r="K104" s="20">
        <f t="shared" si="2"/>
        <v>1.3256582814144644</v>
      </c>
    </row>
    <row r="105" spans="1:11" ht="13" x14ac:dyDescent="0.3">
      <c r="A105" s="37"/>
      <c r="B105" s="37"/>
      <c r="C105" s="37"/>
      <c r="D105" s="4">
        <v>2023</v>
      </c>
      <c r="E105" s="9">
        <v>94042277.239999995</v>
      </c>
      <c r="F105" s="9">
        <v>89485359.909999996</v>
      </c>
      <c r="G105" s="18">
        <f t="shared" si="5"/>
        <v>-4.8456050446019576E-2</v>
      </c>
      <c r="H105" s="9">
        <v>1706092477.3499999</v>
      </c>
      <c r="I105" s="9">
        <v>1779907291.8499999</v>
      </c>
      <c r="J105" s="19">
        <f t="shared" si="1"/>
        <v>4.3265424049377076E-2</v>
      </c>
      <c r="K105" s="20">
        <f t="shared" si="2"/>
        <v>-1.1199716982022099</v>
      </c>
    </row>
    <row r="106" spans="1:11" ht="13" x14ac:dyDescent="0.3">
      <c r="A106" s="37"/>
      <c r="B106" s="37"/>
      <c r="C106" s="37"/>
      <c r="D106" s="4">
        <v>2024</v>
      </c>
      <c r="E106" s="9">
        <v>89485359.909999996</v>
      </c>
      <c r="F106" s="9">
        <v>84461565.849999994</v>
      </c>
      <c r="G106" s="18">
        <f t="shared" si="5"/>
        <v>-5.6140960544302322E-2</v>
      </c>
      <c r="H106" s="9">
        <v>1779907291.8499999</v>
      </c>
      <c r="I106" s="9">
        <v>2140520184.55</v>
      </c>
      <c r="J106" s="19">
        <f t="shared" si="1"/>
        <v>0.20260206492282318</v>
      </c>
      <c r="K106" s="20">
        <f t="shared" si="2"/>
        <v>-0.27709964637175832</v>
      </c>
    </row>
    <row r="107" spans="1:11" ht="13" x14ac:dyDescent="0.3">
      <c r="A107" s="39">
        <v>32</v>
      </c>
      <c r="B107" s="36" t="s">
        <v>57</v>
      </c>
      <c r="C107" s="36" t="s">
        <v>58</v>
      </c>
      <c r="D107" s="4">
        <v>2021</v>
      </c>
      <c r="E107" s="9">
        <v>-28140350.940000001</v>
      </c>
      <c r="F107" s="9">
        <v>120768169.51000001</v>
      </c>
      <c r="G107" s="18">
        <f t="shared" si="5"/>
        <v>-5.2916369368490903</v>
      </c>
      <c r="H107" s="9">
        <v>209445719.94999999</v>
      </c>
      <c r="I107" s="9">
        <v>508273589.51999998</v>
      </c>
      <c r="J107" s="19">
        <f t="shared" si="1"/>
        <v>1.4267556751283235</v>
      </c>
      <c r="K107" s="20">
        <f t="shared" si="2"/>
        <v>-3.7088599184111581</v>
      </c>
    </row>
    <row r="108" spans="1:11" ht="13" x14ac:dyDescent="0.3">
      <c r="A108" s="37"/>
      <c r="B108" s="37"/>
      <c r="C108" s="37"/>
      <c r="D108" s="4">
        <v>2022</v>
      </c>
      <c r="E108" s="9">
        <v>120768169.51000001</v>
      </c>
      <c r="F108" s="9">
        <v>276117251.14999998</v>
      </c>
      <c r="G108" s="18">
        <f t="shared" si="5"/>
        <v>1.2863412790829505</v>
      </c>
      <c r="H108" s="9">
        <v>508273589.51999998</v>
      </c>
      <c r="I108" s="9">
        <v>1049271370.5599999</v>
      </c>
      <c r="J108" s="19">
        <f t="shared" si="1"/>
        <v>1.064383025588451</v>
      </c>
      <c r="K108" s="20">
        <f t="shared" si="2"/>
        <v>1.2085323122959317</v>
      </c>
    </row>
    <row r="109" spans="1:11" ht="13" x14ac:dyDescent="0.3">
      <c r="A109" s="37"/>
      <c r="B109" s="37"/>
      <c r="C109" s="37"/>
      <c r="D109" s="4">
        <v>2023</v>
      </c>
      <c r="E109" s="9">
        <v>276117251.14999998</v>
      </c>
      <c r="F109" s="9">
        <v>110568046.13</v>
      </c>
      <c r="G109" s="18">
        <f t="shared" si="5"/>
        <v>-0.59956125280294714</v>
      </c>
      <c r="H109" s="9">
        <v>1049271370.5599999</v>
      </c>
      <c r="I109" s="9">
        <v>1016267098.42</v>
      </c>
      <c r="J109" s="19">
        <f t="shared" si="1"/>
        <v>-3.1454467419982576E-2</v>
      </c>
      <c r="K109" s="20">
        <f t="shared" si="2"/>
        <v>19.061243186780342</v>
      </c>
    </row>
    <row r="110" spans="1:11" ht="13" x14ac:dyDescent="0.3">
      <c r="A110" s="37"/>
      <c r="B110" s="37"/>
      <c r="C110" s="37"/>
      <c r="D110" s="4">
        <v>2024</v>
      </c>
      <c r="E110" s="9">
        <v>110568046.13</v>
      </c>
      <c r="F110" s="9">
        <v>5530729.3799999999</v>
      </c>
      <c r="G110" s="18">
        <f t="shared" si="5"/>
        <v>-0.94997895347180816</v>
      </c>
      <c r="H110" s="9">
        <v>1016267098.42</v>
      </c>
      <c r="I110" s="9">
        <v>816953682.80999994</v>
      </c>
      <c r="J110" s="19">
        <f t="shared" si="1"/>
        <v>-0.19612306245068295</v>
      </c>
      <c r="K110" s="20">
        <f t="shared" si="2"/>
        <v>4.8437901264706671</v>
      </c>
    </row>
    <row r="111" spans="1:11" ht="13" x14ac:dyDescent="0.3">
      <c r="A111" s="39">
        <v>33</v>
      </c>
      <c r="B111" s="36" t="s">
        <v>59</v>
      </c>
      <c r="C111" s="36" t="s">
        <v>60</v>
      </c>
      <c r="D111" s="4">
        <v>2021</v>
      </c>
      <c r="E111" s="9">
        <v>364575336.19999999</v>
      </c>
      <c r="F111" s="9">
        <v>368989776.25999999</v>
      </c>
      <c r="G111" s="18">
        <f t="shared" si="5"/>
        <v>1.2108444048936743E-2</v>
      </c>
      <c r="H111" s="9">
        <v>1823950983.72</v>
      </c>
      <c r="I111" s="9">
        <v>1837292521.1600001</v>
      </c>
      <c r="J111" s="19">
        <f t="shared" si="1"/>
        <v>7.3146359518881428E-3</v>
      </c>
      <c r="K111" s="20">
        <f t="shared" si="2"/>
        <v>1.6553720689012779</v>
      </c>
    </row>
    <row r="112" spans="1:11" ht="13" x14ac:dyDescent="0.3">
      <c r="A112" s="37"/>
      <c r="B112" s="37"/>
      <c r="C112" s="37"/>
      <c r="D112" s="4">
        <v>2022</v>
      </c>
      <c r="E112" s="9">
        <v>368989776.25999999</v>
      </c>
      <c r="F112" s="9">
        <v>471599302.92000002</v>
      </c>
      <c r="G112" s="18">
        <f t="shared" si="5"/>
        <v>0.27808230271317497</v>
      </c>
      <c r="H112" s="9">
        <v>1837292521.1600001</v>
      </c>
      <c r="I112" s="9">
        <v>2266543197.73</v>
      </c>
      <c r="J112" s="19">
        <f t="shared" si="1"/>
        <v>0.23363219064266727</v>
      </c>
      <c r="K112" s="20">
        <f t="shared" si="2"/>
        <v>1.1902567961556834</v>
      </c>
    </row>
    <row r="113" spans="1:11" ht="13" x14ac:dyDescent="0.3">
      <c r="A113" s="37"/>
      <c r="B113" s="37"/>
      <c r="C113" s="37"/>
      <c r="D113" s="4">
        <v>2023</v>
      </c>
      <c r="E113" s="9">
        <v>471599302.92000002</v>
      </c>
      <c r="F113" s="9">
        <v>419934553.22000003</v>
      </c>
      <c r="G113" s="18">
        <f t="shared" si="5"/>
        <v>-0.10955221812268913</v>
      </c>
      <c r="H113" s="9">
        <v>2266543197.73</v>
      </c>
      <c r="I113" s="9">
        <v>2620160522.5300002</v>
      </c>
      <c r="J113" s="19">
        <f t="shared" si="1"/>
        <v>0.15601614174137815</v>
      </c>
      <c r="K113" s="20">
        <f t="shared" si="2"/>
        <v>-0.7021851514844506</v>
      </c>
    </row>
    <row r="114" spans="1:11" ht="13" x14ac:dyDescent="0.3">
      <c r="A114" s="37"/>
      <c r="B114" s="37"/>
      <c r="C114" s="37"/>
      <c r="D114" s="4">
        <v>2024</v>
      </c>
      <c r="E114" s="9">
        <v>419934553.22000003</v>
      </c>
      <c r="F114" s="9">
        <v>494973904.85000002</v>
      </c>
      <c r="G114" s="18">
        <f t="shared" si="5"/>
        <v>0.17869296787941985</v>
      </c>
      <c r="H114" s="9">
        <v>2620160522.5300002</v>
      </c>
      <c r="I114" s="9">
        <v>2677057421.0300002</v>
      </c>
      <c r="J114" s="19">
        <f t="shared" si="1"/>
        <v>2.1715043032959271E-2</v>
      </c>
      <c r="K114" s="20">
        <f t="shared" si="2"/>
        <v>8.22899441682884</v>
      </c>
    </row>
    <row r="115" spans="1:11" ht="13" x14ac:dyDescent="0.3">
      <c r="A115" s="39">
        <v>34</v>
      </c>
      <c r="B115" s="36" t="s">
        <v>61</v>
      </c>
      <c r="C115" s="36" t="s">
        <v>62</v>
      </c>
      <c r="D115" s="4">
        <v>2021</v>
      </c>
      <c r="E115" s="9">
        <v>178396924.03999999</v>
      </c>
      <c r="F115" s="9">
        <v>790751793.82000005</v>
      </c>
      <c r="G115" s="18">
        <f t="shared" si="5"/>
        <v>3.4325416375604014</v>
      </c>
      <c r="H115" s="9">
        <v>4658339357.7399998</v>
      </c>
      <c r="I115" s="9">
        <v>6601785620.1999998</v>
      </c>
      <c r="J115" s="19">
        <f t="shared" si="1"/>
        <v>0.41719722699697559</v>
      </c>
      <c r="K115" s="20">
        <f t="shared" si="2"/>
        <v>8.2276233288225686</v>
      </c>
    </row>
    <row r="116" spans="1:11" ht="13" x14ac:dyDescent="0.3">
      <c r="A116" s="37"/>
      <c r="B116" s="37"/>
      <c r="C116" s="37"/>
      <c r="D116" s="4">
        <v>2022</v>
      </c>
      <c r="E116" s="9">
        <v>790751793.82000005</v>
      </c>
      <c r="F116" s="9">
        <v>1609784251.53</v>
      </c>
      <c r="G116" s="18">
        <f t="shared" si="5"/>
        <v>1.0357642740883082</v>
      </c>
      <c r="H116" s="9">
        <v>6601785620.1999998</v>
      </c>
      <c r="I116" s="9">
        <v>10001619411.639999</v>
      </c>
      <c r="J116" s="19">
        <f t="shared" si="1"/>
        <v>0.51498700306736134</v>
      </c>
      <c r="K116" s="20">
        <f t="shared" si="2"/>
        <v>2.0112435224949321</v>
      </c>
    </row>
    <row r="117" spans="1:11" ht="13" x14ac:dyDescent="0.3">
      <c r="A117" s="37"/>
      <c r="B117" s="37"/>
      <c r="C117" s="37"/>
      <c r="D117" s="4">
        <v>2023</v>
      </c>
      <c r="E117" s="9">
        <v>1609784251.53</v>
      </c>
      <c r="F117" s="9">
        <v>174854993.38</v>
      </c>
      <c r="G117" s="18">
        <f t="shared" si="5"/>
        <v>-0.89137985837927591</v>
      </c>
      <c r="H117" s="9">
        <v>10001619411.639999</v>
      </c>
      <c r="I117" s="9">
        <v>7727466569.4200001</v>
      </c>
      <c r="J117" s="19">
        <f t="shared" si="1"/>
        <v>-0.22737846228914832</v>
      </c>
      <c r="K117" s="20">
        <f t="shared" si="2"/>
        <v>3.9202475441396158</v>
      </c>
    </row>
    <row r="118" spans="1:11" ht="13" x14ac:dyDescent="0.3">
      <c r="A118" s="37"/>
      <c r="B118" s="37"/>
      <c r="C118" s="37"/>
      <c r="D118" s="4">
        <v>2024</v>
      </c>
      <c r="E118" s="9">
        <v>174854993.38</v>
      </c>
      <c r="F118" s="9">
        <v>559537959.41999996</v>
      </c>
      <c r="G118" s="18">
        <f t="shared" si="5"/>
        <v>2.2000113271229016</v>
      </c>
      <c r="H118" s="9">
        <v>7727466569.4200001</v>
      </c>
      <c r="I118" s="9">
        <v>7202568067.0299997</v>
      </c>
      <c r="J118" s="19">
        <f t="shared" si="1"/>
        <v>-6.7926337522725463E-2</v>
      </c>
      <c r="K118" s="20">
        <f t="shared" si="2"/>
        <v>-32.388192965458572</v>
      </c>
    </row>
    <row r="119" spans="1:11" ht="13" x14ac:dyDescent="0.3">
      <c r="A119" s="39">
        <v>35</v>
      </c>
      <c r="B119" s="36" t="s">
        <v>63</v>
      </c>
      <c r="C119" s="36" t="s">
        <v>64</v>
      </c>
      <c r="D119" s="4">
        <v>2021</v>
      </c>
      <c r="E119" s="9">
        <v>59592840.850000001</v>
      </c>
      <c r="F119" s="9">
        <v>78765151.109999999</v>
      </c>
      <c r="G119" s="18">
        <f t="shared" si="5"/>
        <v>0.32172170325389005</v>
      </c>
      <c r="H119" s="9">
        <v>558016932.78999996</v>
      </c>
      <c r="I119" s="9">
        <v>599528958.02999997</v>
      </c>
      <c r="J119" s="19">
        <f t="shared" si="1"/>
        <v>7.4392053001772165E-2</v>
      </c>
      <c r="K119" s="20">
        <f t="shared" si="2"/>
        <v>4.3246783799100958</v>
      </c>
    </row>
    <row r="120" spans="1:11" ht="13" x14ac:dyDescent="0.3">
      <c r="A120" s="37"/>
      <c r="B120" s="37"/>
      <c r="C120" s="37"/>
      <c r="D120" s="4">
        <v>2022</v>
      </c>
      <c r="E120" s="9">
        <v>78765151.109999999</v>
      </c>
      <c r="F120" s="9">
        <v>272752321.04000002</v>
      </c>
      <c r="G120" s="18">
        <f t="shared" si="5"/>
        <v>2.4628553008053768</v>
      </c>
      <c r="H120" s="9">
        <v>599528958.02999997</v>
      </c>
      <c r="I120" s="9">
        <v>987931969.60000002</v>
      </c>
      <c r="J120" s="19">
        <f t="shared" si="1"/>
        <v>0.64784695779543089</v>
      </c>
      <c r="K120" s="20">
        <f t="shared" si="2"/>
        <v>3.8016004724113666</v>
      </c>
    </row>
    <row r="121" spans="1:11" ht="13" x14ac:dyDescent="0.3">
      <c r="A121" s="37"/>
      <c r="B121" s="37"/>
      <c r="C121" s="37"/>
      <c r="D121" s="4">
        <v>2023</v>
      </c>
      <c r="E121" s="9">
        <v>272752321.04000002</v>
      </c>
      <c r="F121" s="9">
        <v>306258865.38</v>
      </c>
      <c r="G121" s="18">
        <f t="shared" si="5"/>
        <v>0.12284604659729415</v>
      </c>
      <c r="H121" s="9">
        <v>987931969.60000002</v>
      </c>
      <c r="I121" s="9">
        <v>1026433615.51</v>
      </c>
      <c r="J121" s="19">
        <f t="shared" si="1"/>
        <v>3.897196071667642E-2</v>
      </c>
      <c r="K121" s="20">
        <f t="shared" si="2"/>
        <v>3.1521648985119528</v>
      </c>
    </row>
    <row r="122" spans="1:11" ht="13" x14ac:dyDescent="0.3">
      <c r="A122" s="37"/>
      <c r="B122" s="37"/>
      <c r="C122" s="37"/>
      <c r="D122" s="4">
        <v>2024</v>
      </c>
      <c r="E122" s="9">
        <v>306258865.38</v>
      </c>
      <c r="F122" s="9">
        <v>549901803.28999996</v>
      </c>
      <c r="G122" s="18">
        <f t="shared" si="5"/>
        <v>0.79554574724781468</v>
      </c>
      <c r="H122" s="9">
        <v>1026433615.51</v>
      </c>
      <c r="I122" s="9">
        <v>1924506328.1600001</v>
      </c>
      <c r="J122" s="19">
        <f t="shared" si="1"/>
        <v>0.87494475929042748</v>
      </c>
      <c r="K122" s="20">
        <f t="shared" si="2"/>
        <v>0.90925254286110047</v>
      </c>
    </row>
    <row r="123" spans="1:11" ht="13" x14ac:dyDescent="0.3">
      <c r="A123" s="39">
        <v>36</v>
      </c>
      <c r="B123" s="36" t="s">
        <v>65</v>
      </c>
      <c r="C123" s="36" t="s">
        <v>66</v>
      </c>
      <c r="D123" s="4">
        <v>2021</v>
      </c>
      <c r="E123" s="9">
        <v>-65796612.649999999</v>
      </c>
      <c r="F123" s="9">
        <v>9173454.4900000002</v>
      </c>
      <c r="G123" s="18">
        <f t="shared" si="5"/>
        <v>-1.1394213793162498</v>
      </c>
      <c r="H123" s="9">
        <v>608666719.40999997</v>
      </c>
      <c r="I123" s="9">
        <v>602909926.24000001</v>
      </c>
      <c r="J123" s="19">
        <f t="shared" si="1"/>
        <v>-9.4580383425270902E-3</v>
      </c>
      <c r="K123" s="20">
        <f t="shared" si="2"/>
        <v>120.47121591725416</v>
      </c>
    </row>
    <row r="124" spans="1:11" ht="13" x14ac:dyDescent="0.3">
      <c r="A124" s="37"/>
      <c r="B124" s="37"/>
      <c r="C124" s="37"/>
      <c r="D124" s="4">
        <v>2022</v>
      </c>
      <c r="E124" s="9">
        <v>9173454.4900000002</v>
      </c>
      <c r="F124" s="9">
        <v>83404597.909999996</v>
      </c>
      <c r="G124" s="18">
        <f t="shared" si="5"/>
        <v>8.0919509112864194</v>
      </c>
      <c r="H124" s="9">
        <v>602909926.24000001</v>
      </c>
      <c r="I124" s="9">
        <v>959601445.38</v>
      </c>
      <c r="J124" s="19">
        <f t="shared" si="1"/>
        <v>0.59161659746502826</v>
      </c>
      <c r="K124" s="20">
        <f t="shared" si="2"/>
        <v>13.677694212702935</v>
      </c>
    </row>
    <row r="125" spans="1:11" ht="13" x14ac:dyDescent="0.3">
      <c r="A125" s="37"/>
      <c r="B125" s="37"/>
      <c r="C125" s="37"/>
      <c r="D125" s="4">
        <v>2023</v>
      </c>
      <c r="E125" s="9">
        <v>83404597.909999996</v>
      </c>
      <c r="F125" s="9">
        <v>136085248.72999999</v>
      </c>
      <c r="G125" s="18">
        <f t="shared" si="5"/>
        <v>0.63162765770834939</v>
      </c>
      <c r="H125" s="9">
        <v>959601445.38</v>
      </c>
      <c r="I125" s="9">
        <v>1118602981.3</v>
      </c>
      <c r="J125" s="19">
        <f t="shared" si="1"/>
        <v>0.16569539019090962</v>
      </c>
      <c r="K125" s="20">
        <f t="shared" si="2"/>
        <v>3.8119808703223765</v>
      </c>
    </row>
    <row r="126" spans="1:11" ht="13" x14ac:dyDescent="0.3">
      <c r="A126" s="37"/>
      <c r="B126" s="37"/>
      <c r="C126" s="37"/>
      <c r="D126" s="4">
        <v>2024</v>
      </c>
      <c r="E126" s="9">
        <v>136085248.72999999</v>
      </c>
      <c r="F126" s="9">
        <v>287411173.32999998</v>
      </c>
      <c r="G126" s="18">
        <f t="shared" si="5"/>
        <v>1.1119935923417994</v>
      </c>
      <c r="H126" s="9">
        <v>1118602981.3</v>
      </c>
      <c r="I126" s="9">
        <v>1331126563</v>
      </c>
      <c r="J126" s="19">
        <f t="shared" si="1"/>
        <v>0.18999017994124495</v>
      </c>
      <c r="K126" s="20">
        <f t="shared" si="2"/>
        <v>5.8529003587747894</v>
      </c>
    </row>
    <row r="127" spans="1:11" ht="13" x14ac:dyDescent="0.3">
      <c r="A127" s="40">
        <v>37</v>
      </c>
      <c r="B127" s="36" t="s">
        <v>67</v>
      </c>
      <c r="C127" s="36" t="s">
        <v>68</v>
      </c>
      <c r="D127" s="4">
        <v>2021</v>
      </c>
      <c r="E127" s="9">
        <v>454672072.45999998</v>
      </c>
      <c r="F127" s="9">
        <v>472749378.18000001</v>
      </c>
      <c r="G127" s="18">
        <f t="shared" si="5"/>
        <v>3.9758997341079023E-2</v>
      </c>
      <c r="H127" s="9">
        <v>1202959872.1600001</v>
      </c>
      <c r="I127" s="9">
        <v>1447075624.01</v>
      </c>
      <c r="J127" s="19">
        <f t="shared" si="1"/>
        <v>0.20292925599560749</v>
      </c>
      <c r="K127" s="20">
        <f t="shared" si="2"/>
        <v>0.19592540832032435</v>
      </c>
    </row>
    <row r="128" spans="1:11" ht="13" x14ac:dyDescent="0.3">
      <c r="A128" s="37"/>
      <c r="B128" s="37"/>
      <c r="C128" s="37"/>
      <c r="D128" s="4">
        <v>2022</v>
      </c>
      <c r="E128" s="9">
        <v>472749378.18000001</v>
      </c>
      <c r="F128" s="9">
        <v>645793290.83000004</v>
      </c>
      <c r="G128" s="18">
        <f t="shared" si="5"/>
        <v>0.36603731413923368</v>
      </c>
      <c r="H128" s="9">
        <v>1447075624.01</v>
      </c>
      <c r="I128" s="9">
        <v>2118304557.53</v>
      </c>
      <c r="J128" s="19">
        <f t="shared" si="1"/>
        <v>0.46385200772020019</v>
      </c>
      <c r="K128" s="20">
        <f t="shared" si="2"/>
        <v>0.7891252124536039</v>
      </c>
    </row>
    <row r="129" spans="1:11" ht="13" x14ac:dyDescent="0.3">
      <c r="A129" s="37"/>
      <c r="B129" s="37"/>
      <c r="C129" s="37"/>
      <c r="D129" s="4">
        <v>2023</v>
      </c>
      <c r="E129" s="9">
        <v>645793290.83000004</v>
      </c>
      <c r="F129" s="9">
        <v>703304219.70000005</v>
      </c>
      <c r="G129" s="18">
        <f t="shared" si="5"/>
        <v>8.905470169268033E-2</v>
      </c>
      <c r="H129" s="9">
        <v>2118304557.53</v>
      </c>
      <c r="I129" s="9">
        <v>2522543943.9699998</v>
      </c>
      <c r="J129" s="19">
        <f t="shared" si="1"/>
        <v>0.19083157093867267</v>
      </c>
      <c r="K129" s="20">
        <f t="shared" si="2"/>
        <v>0.46666650206060367</v>
      </c>
    </row>
    <row r="130" spans="1:11" ht="13" x14ac:dyDescent="0.3">
      <c r="A130" s="37"/>
      <c r="B130" s="37"/>
      <c r="C130" s="37"/>
      <c r="D130" s="4">
        <v>2024</v>
      </c>
      <c r="E130" s="9">
        <v>703304219.70000005</v>
      </c>
      <c r="F130" s="9">
        <v>735299030.61000001</v>
      </c>
      <c r="G130" s="18">
        <f t="shared" si="5"/>
        <v>4.5492135570646235E-2</v>
      </c>
      <c r="H130" s="9">
        <v>2522543943.9699998</v>
      </c>
      <c r="I130" s="9">
        <v>2990902046.3800001</v>
      </c>
      <c r="J130" s="19">
        <f t="shared" si="1"/>
        <v>0.185668956740906</v>
      </c>
      <c r="K130" s="20">
        <f t="shared" si="2"/>
        <v>0.24501745670994848</v>
      </c>
    </row>
    <row r="131" spans="1:11" ht="13" x14ac:dyDescent="0.3">
      <c r="A131" s="40">
        <v>38</v>
      </c>
      <c r="B131" s="36" t="s">
        <v>69</v>
      </c>
      <c r="C131" s="36" t="s">
        <v>70</v>
      </c>
      <c r="D131" s="4">
        <v>2021</v>
      </c>
      <c r="E131" s="9">
        <v>14930870.84</v>
      </c>
      <c r="F131" s="9">
        <v>-6938501.0199999996</v>
      </c>
      <c r="G131" s="18">
        <f t="shared" si="5"/>
        <v>-1.4647083947315158</v>
      </c>
      <c r="H131" s="9">
        <v>213608735.27000001</v>
      </c>
      <c r="I131" s="9">
        <v>162348686.68000001</v>
      </c>
      <c r="J131" s="19">
        <f t="shared" si="1"/>
        <v>-0.23997168713726827</v>
      </c>
      <c r="K131" s="20">
        <f t="shared" si="2"/>
        <v>6.1036716964600721</v>
      </c>
    </row>
    <row r="132" spans="1:11" ht="13" x14ac:dyDescent="0.3">
      <c r="A132" s="37"/>
      <c r="B132" s="37"/>
      <c r="C132" s="37"/>
      <c r="D132" s="4">
        <v>2022</v>
      </c>
      <c r="E132" s="9">
        <v>-6938501.0199999996</v>
      </c>
      <c r="F132" s="9">
        <v>-5426565.7599999998</v>
      </c>
      <c r="G132" s="18">
        <f t="shared" si="5"/>
        <v>-0.21790517226154416</v>
      </c>
      <c r="H132" s="9">
        <v>162348686.68000001</v>
      </c>
      <c r="I132" s="9">
        <v>176705410.59999999</v>
      </c>
      <c r="J132" s="19">
        <f t="shared" si="1"/>
        <v>8.8431413974404599E-2</v>
      </c>
      <c r="K132" s="20">
        <f t="shared" si="2"/>
        <v>-2.4641149843495</v>
      </c>
    </row>
    <row r="133" spans="1:11" ht="13" x14ac:dyDescent="0.3">
      <c r="A133" s="37"/>
      <c r="B133" s="37"/>
      <c r="C133" s="37"/>
      <c r="D133" s="4">
        <v>2023</v>
      </c>
      <c r="E133" s="9">
        <v>-5426565.7599999998</v>
      </c>
      <c r="F133" s="9">
        <v>9278828.7400000002</v>
      </c>
      <c r="G133" s="18">
        <f t="shared" si="5"/>
        <v>-2.7098896706266027</v>
      </c>
      <c r="H133" s="9">
        <v>176705410.59999999</v>
      </c>
      <c r="I133" s="9">
        <v>172979020.34</v>
      </c>
      <c r="J133" s="19">
        <f t="shared" si="1"/>
        <v>-2.1088150313830802E-2</v>
      </c>
      <c r="K133" s="20">
        <f t="shared" si="2"/>
        <v>128.50295688803507</v>
      </c>
    </row>
    <row r="134" spans="1:11" ht="13" x14ac:dyDescent="0.3">
      <c r="A134" s="37"/>
      <c r="B134" s="37"/>
      <c r="C134" s="37"/>
      <c r="D134" s="4">
        <v>2024</v>
      </c>
      <c r="E134" s="9">
        <v>9278828.7400000002</v>
      </c>
      <c r="F134" s="9">
        <v>-49945751.840000004</v>
      </c>
      <c r="G134" s="18">
        <f t="shared" si="5"/>
        <v>-6.3827647044167781</v>
      </c>
      <c r="H134" s="9">
        <v>172979020.34</v>
      </c>
      <c r="I134" s="9">
        <v>82136867.879999995</v>
      </c>
      <c r="J134" s="19">
        <f t="shared" si="1"/>
        <v>-0.52516283351266901</v>
      </c>
      <c r="K134" s="20">
        <f t="shared" si="2"/>
        <v>12.153877420692988</v>
      </c>
    </row>
    <row r="135" spans="1:11" ht="13" x14ac:dyDescent="0.3">
      <c r="A135" s="39">
        <v>39</v>
      </c>
      <c r="B135" s="36" t="s">
        <v>71</v>
      </c>
      <c r="C135" s="36" t="s">
        <v>72</v>
      </c>
      <c r="D135" s="4">
        <v>2021</v>
      </c>
      <c r="E135" s="9">
        <v>96630854.390000001</v>
      </c>
      <c r="F135" s="9">
        <v>409281351.32999998</v>
      </c>
      <c r="G135" s="18">
        <f t="shared" si="5"/>
        <v>3.2355141524274376</v>
      </c>
      <c r="H135" s="9">
        <v>959294294.53999996</v>
      </c>
      <c r="I135" s="9">
        <v>1551520394.77</v>
      </c>
      <c r="J135" s="19">
        <f t="shared" si="1"/>
        <v>0.61735601222770098</v>
      </c>
      <c r="K135" s="20">
        <f t="shared" si="2"/>
        <v>5.2409211028045757</v>
      </c>
    </row>
    <row r="136" spans="1:11" ht="13" x14ac:dyDescent="0.3">
      <c r="A136" s="37"/>
      <c r="B136" s="37"/>
      <c r="C136" s="37"/>
      <c r="D136" s="4">
        <v>2022</v>
      </c>
      <c r="E136" s="9">
        <v>409281351.32999998</v>
      </c>
      <c r="F136" s="9">
        <v>583493119.37</v>
      </c>
      <c r="G136" s="18">
        <f t="shared" si="5"/>
        <v>0.42565283630412615</v>
      </c>
      <c r="H136" s="9">
        <v>1551520394.77</v>
      </c>
      <c r="I136" s="9">
        <v>1876401608.4200001</v>
      </c>
      <c r="J136" s="19">
        <f t="shared" si="1"/>
        <v>0.2093953870958693</v>
      </c>
      <c r="K136" s="20">
        <f t="shared" si="2"/>
        <v>2.0327708370635968</v>
      </c>
    </row>
    <row r="137" spans="1:11" ht="13" x14ac:dyDescent="0.3">
      <c r="A137" s="37"/>
      <c r="B137" s="37"/>
      <c r="C137" s="37"/>
      <c r="D137" s="4">
        <v>2023</v>
      </c>
      <c r="E137" s="9">
        <v>583493119.37</v>
      </c>
      <c r="F137" s="9">
        <v>459305336.87</v>
      </c>
      <c r="G137" s="18">
        <f t="shared" si="5"/>
        <v>-0.21283504188376048</v>
      </c>
      <c r="H137" s="9">
        <v>1876401608.4200001</v>
      </c>
      <c r="I137" s="9">
        <v>1578465930.3099999</v>
      </c>
      <c r="J137" s="19">
        <f t="shared" si="1"/>
        <v>-0.15878033613543588</v>
      </c>
      <c r="K137" s="20">
        <f t="shared" si="2"/>
        <v>1.3404370280600566</v>
      </c>
    </row>
    <row r="138" spans="1:11" ht="13" x14ac:dyDescent="0.3">
      <c r="A138" s="37"/>
      <c r="B138" s="37"/>
      <c r="C138" s="37"/>
      <c r="D138" s="4">
        <v>2024</v>
      </c>
      <c r="E138" s="9">
        <v>459305336.87</v>
      </c>
      <c r="F138" s="9">
        <v>241206294.16999999</v>
      </c>
      <c r="G138" s="18">
        <f t="shared" si="5"/>
        <v>-0.47484543547058744</v>
      </c>
      <c r="H138" s="9">
        <v>1578465930.3099999</v>
      </c>
      <c r="I138" s="9">
        <v>1312436519.1199999</v>
      </c>
      <c r="J138" s="19">
        <f t="shared" si="1"/>
        <v>-0.16853668240894734</v>
      </c>
      <c r="K138" s="20">
        <f t="shared" si="2"/>
        <v>2.8174604405609127</v>
      </c>
    </row>
    <row r="139" spans="1:11" ht="13" x14ac:dyDescent="0.3">
      <c r="A139" s="39">
        <v>41</v>
      </c>
      <c r="B139" s="36" t="s">
        <v>73</v>
      </c>
      <c r="C139" s="36" t="s">
        <v>74</v>
      </c>
      <c r="D139" s="4">
        <v>2021</v>
      </c>
      <c r="E139" s="9">
        <v>193618000</v>
      </c>
      <c r="F139" s="9">
        <v>208242000</v>
      </c>
      <c r="G139" s="18">
        <f t="shared" si="5"/>
        <v>7.5530167649701996E-2</v>
      </c>
      <c r="H139" s="9">
        <v>1672368000</v>
      </c>
      <c r="I139" s="9">
        <v>1670829000</v>
      </c>
      <c r="J139" s="19">
        <f t="shared" si="1"/>
        <v>-9.202520019517236E-4</v>
      </c>
      <c r="K139" s="20">
        <f t="shared" si="2"/>
        <v>-82.075526583493712</v>
      </c>
    </row>
    <row r="140" spans="1:11" ht="13" x14ac:dyDescent="0.3">
      <c r="A140" s="37"/>
      <c r="B140" s="37"/>
      <c r="C140" s="37"/>
      <c r="D140" s="4">
        <v>2022</v>
      </c>
      <c r="E140" s="9">
        <v>208242000</v>
      </c>
      <c r="F140" s="9">
        <v>236506000</v>
      </c>
      <c r="G140" s="18">
        <f t="shared" si="5"/>
        <v>0.13572670258641389</v>
      </c>
      <c r="H140" s="9">
        <v>1670829000</v>
      </c>
      <c r="I140" s="9">
        <v>1758131000</v>
      </c>
      <c r="J140" s="19">
        <f t="shared" si="1"/>
        <v>5.2250709079145745E-2</v>
      </c>
      <c r="K140" s="20">
        <f t="shared" si="2"/>
        <v>2.5976049890696125</v>
      </c>
    </row>
    <row r="141" spans="1:11" ht="13" x14ac:dyDescent="0.3">
      <c r="A141" s="37"/>
      <c r="B141" s="37"/>
      <c r="C141" s="37"/>
      <c r="D141" s="4">
        <v>2023</v>
      </c>
      <c r="E141" s="9">
        <v>236506000</v>
      </c>
      <c r="F141" s="9">
        <v>318959000</v>
      </c>
      <c r="G141" s="18">
        <f t="shared" si="5"/>
        <v>0.34862963307484801</v>
      </c>
      <c r="H141" s="9">
        <v>1758131000</v>
      </c>
      <c r="I141" s="9">
        <v>1825584000</v>
      </c>
      <c r="J141" s="19">
        <f t="shared" si="1"/>
        <v>3.8366310587777591E-2</v>
      </c>
      <c r="K141" s="20">
        <f t="shared" si="2"/>
        <v>9.0868688631716239</v>
      </c>
    </row>
    <row r="142" spans="1:11" ht="13" x14ac:dyDescent="0.3">
      <c r="A142" s="37"/>
      <c r="B142" s="37"/>
      <c r="C142" s="37"/>
      <c r="D142" s="4">
        <v>2024</v>
      </c>
      <c r="E142" s="9">
        <v>318959000</v>
      </c>
      <c r="F142" s="9">
        <v>371684000</v>
      </c>
      <c r="G142" s="18">
        <f t="shared" si="5"/>
        <v>0.16530337755009264</v>
      </c>
      <c r="H142" s="9">
        <v>1825584000</v>
      </c>
      <c r="I142" s="9">
        <v>1926145000</v>
      </c>
      <c r="J142" s="19">
        <f t="shared" si="1"/>
        <v>5.5084290835151928E-2</v>
      </c>
      <c r="K142" s="20">
        <f t="shared" si="2"/>
        <v>3.0009168683824576</v>
      </c>
    </row>
    <row r="143" spans="1:11" ht="13" x14ac:dyDescent="0.3">
      <c r="A143" s="39">
        <v>42</v>
      </c>
      <c r="B143" s="36" t="s">
        <v>75</v>
      </c>
      <c r="C143" s="36" t="s">
        <v>76</v>
      </c>
      <c r="D143" s="4">
        <v>2021</v>
      </c>
      <c r="E143" s="9">
        <v>34094813.93</v>
      </c>
      <c r="F143" s="9">
        <v>-34067666.259999998</v>
      </c>
      <c r="G143" s="18">
        <f t="shared" si="5"/>
        <v>-1.9992037595495977</v>
      </c>
      <c r="H143" s="9">
        <v>335556251.69999999</v>
      </c>
      <c r="I143" s="9">
        <v>339306403.38</v>
      </c>
      <c r="J143" s="19">
        <f t="shared" si="1"/>
        <v>1.1175925529627101E-2</v>
      </c>
      <c r="K143" s="20">
        <f t="shared" si="2"/>
        <v>-178.88484978266527</v>
      </c>
    </row>
    <row r="144" spans="1:11" ht="13" x14ac:dyDescent="0.3">
      <c r="A144" s="37"/>
      <c r="B144" s="37"/>
      <c r="C144" s="37"/>
      <c r="D144" s="4">
        <v>2022</v>
      </c>
      <c r="E144" s="9">
        <v>-34067666.259999998</v>
      </c>
      <c r="F144" s="9">
        <v>-56552612.799999997</v>
      </c>
      <c r="G144" s="18">
        <f t="shared" si="5"/>
        <v>0.66000841878624184</v>
      </c>
      <c r="H144" s="9">
        <v>339306403.38</v>
      </c>
      <c r="I144" s="9">
        <v>374131420.44999999</v>
      </c>
      <c r="J144" s="19">
        <f t="shared" si="1"/>
        <v>0.10263589700368357</v>
      </c>
      <c r="K144" s="20">
        <f t="shared" si="2"/>
        <v>6.4305807037722325</v>
      </c>
    </row>
    <row r="145" spans="1:11" ht="13" x14ac:dyDescent="0.3">
      <c r="A145" s="37"/>
      <c r="B145" s="37"/>
      <c r="C145" s="37"/>
      <c r="D145" s="4">
        <v>2023</v>
      </c>
      <c r="E145" s="9">
        <v>-56552612.799999997</v>
      </c>
      <c r="F145" s="9">
        <v>-112640083.43000001</v>
      </c>
      <c r="G145" s="18">
        <f t="shared" si="5"/>
        <v>0.99177505429068369</v>
      </c>
      <c r="H145" s="9">
        <v>374131420.44999999</v>
      </c>
      <c r="I145" s="9">
        <v>304556595.80000001</v>
      </c>
      <c r="J145" s="19">
        <f t="shared" si="1"/>
        <v>-0.18596359687276828</v>
      </c>
      <c r="K145" s="20">
        <f t="shared" si="2"/>
        <v>-5.3331677326570093</v>
      </c>
    </row>
    <row r="146" spans="1:11" ht="13" x14ac:dyDescent="0.3">
      <c r="A146" s="37"/>
      <c r="B146" s="37"/>
      <c r="C146" s="37"/>
      <c r="D146" s="4">
        <v>2024</v>
      </c>
      <c r="E146" s="9">
        <v>-112640083.43000001</v>
      </c>
      <c r="F146" s="9">
        <v>-103602939.51000001</v>
      </c>
      <c r="G146" s="18">
        <f t="shared" si="5"/>
        <v>-8.0230266569503383E-2</v>
      </c>
      <c r="H146" s="9">
        <v>304556595.80000001</v>
      </c>
      <c r="I146" s="9">
        <v>372754928.58999997</v>
      </c>
      <c r="J146" s="19">
        <f t="shared" si="1"/>
        <v>0.22392663212845104</v>
      </c>
      <c r="K146" s="20">
        <f t="shared" si="2"/>
        <v>-0.35828818487066288</v>
      </c>
    </row>
    <row r="147" spans="1:11" ht="13" x14ac:dyDescent="0.3">
      <c r="A147" s="39">
        <v>43</v>
      </c>
      <c r="B147" s="36" t="s">
        <v>77</v>
      </c>
      <c r="C147" s="36" t="s">
        <v>78</v>
      </c>
      <c r="D147" s="4">
        <v>2021</v>
      </c>
      <c r="E147" s="9">
        <v>13582878.24</v>
      </c>
      <c r="F147" s="9">
        <v>-18903611.760000002</v>
      </c>
      <c r="G147" s="18">
        <f t="shared" si="5"/>
        <v>-2.3917235674196839</v>
      </c>
      <c r="H147" s="9">
        <v>112449256.64</v>
      </c>
      <c r="I147" s="9">
        <v>95542840.629999995</v>
      </c>
      <c r="J147" s="19">
        <f t="shared" si="1"/>
        <v>-0.1503470677812033</v>
      </c>
      <c r="K147" s="20">
        <f t="shared" si="2"/>
        <v>15.908016050571105</v>
      </c>
    </row>
    <row r="148" spans="1:11" ht="13" x14ac:dyDescent="0.3">
      <c r="A148" s="37"/>
      <c r="B148" s="37"/>
      <c r="C148" s="37"/>
      <c r="D148" s="4">
        <v>2022</v>
      </c>
      <c r="E148" s="9">
        <v>-18903611.760000002</v>
      </c>
      <c r="F148" s="9">
        <v>-14919201.15</v>
      </c>
      <c r="G148" s="18">
        <f t="shared" si="5"/>
        <v>-0.210775097403926</v>
      </c>
      <c r="H148" s="9">
        <v>95542840.629999995</v>
      </c>
      <c r="I148" s="9">
        <v>98694773.170000002</v>
      </c>
      <c r="J148" s="19">
        <f t="shared" si="1"/>
        <v>3.2989730253114483E-2</v>
      </c>
      <c r="K148" s="20">
        <f t="shared" si="2"/>
        <v>-6.3891124839987805</v>
      </c>
    </row>
    <row r="149" spans="1:11" ht="13" x14ac:dyDescent="0.3">
      <c r="A149" s="37"/>
      <c r="B149" s="37"/>
      <c r="C149" s="37"/>
      <c r="D149" s="4">
        <v>2023</v>
      </c>
      <c r="E149" s="9">
        <v>-14919201.15</v>
      </c>
      <c r="F149" s="9">
        <v>-3596977.73</v>
      </c>
      <c r="G149" s="18">
        <f t="shared" si="5"/>
        <v>-0.7589027928616674</v>
      </c>
      <c r="H149" s="9">
        <v>98694773.170000002</v>
      </c>
      <c r="I149" s="9">
        <v>122458371.89</v>
      </c>
      <c r="J149" s="19">
        <f t="shared" si="1"/>
        <v>0.24077869533240245</v>
      </c>
      <c r="K149" s="20">
        <f t="shared" si="2"/>
        <v>-3.1518685314495061</v>
      </c>
    </row>
    <row r="150" spans="1:11" ht="13" x14ac:dyDescent="0.3">
      <c r="A150" s="37"/>
      <c r="B150" s="37"/>
      <c r="C150" s="37"/>
      <c r="D150" s="4">
        <v>2024</v>
      </c>
      <c r="E150" s="9">
        <v>-3596977.73</v>
      </c>
      <c r="F150" s="9">
        <v>11689574.050000001</v>
      </c>
      <c r="G150" s="18">
        <f t="shared" si="5"/>
        <v>-4.2498322001009443</v>
      </c>
      <c r="H150" s="9">
        <v>122458371.89</v>
      </c>
      <c r="I150" s="9">
        <v>181662079.15000001</v>
      </c>
      <c r="J150" s="19">
        <f t="shared" si="1"/>
        <v>0.48345985943027719</v>
      </c>
      <c r="K150" s="20">
        <f t="shared" si="2"/>
        <v>-8.7904551271517501</v>
      </c>
    </row>
    <row r="151" spans="1:11" ht="13" x14ac:dyDescent="0.3">
      <c r="A151" s="39">
        <v>44</v>
      </c>
      <c r="B151" s="36" t="s">
        <v>79</v>
      </c>
      <c r="C151" s="36" t="s">
        <v>80</v>
      </c>
      <c r="D151" s="4">
        <v>2021</v>
      </c>
      <c r="E151" s="9">
        <v>10661653</v>
      </c>
      <c r="F151" s="9">
        <v>208350578</v>
      </c>
      <c r="G151" s="18">
        <f t="shared" si="5"/>
        <v>18.542052062658577</v>
      </c>
      <c r="H151" s="9">
        <v>32772589</v>
      </c>
      <c r="I151" s="9">
        <v>448008428</v>
      </c>
      <c r="J151" s="19">
        <f t="shared" si="1"/>
        <v>12.670217754233576</v>
      </c>
      <c r="K151" s="20">
        <f t="shared" si="2"/>
        <v>1.4634359426429755</v>
      </c>
    </row>
    <row r="152" spans="1:11" ht="13" x14ac:dyDescent="0.3">
      <c r="A152" s="37"/>
      <c r="B152" s="37"/>
      <c r="C152" s="37"/>
      <c r="D152" s="4">
        <v>2022</v>
      </c>
      <c r="E152" s="9">
        <v>208350578</v>
      </c>
      <c r="F152" s="9">
        <v>418015565</v>
      </c>
      <c r="G152" s="18">
        <f t="shared" si="5"/>
        <v>1.006308641006026</v>
      </c>
      <c r="H152" s="9">
        <v>448008428</v>
      </c>
      <c r="I152" s="9">
        <v>781793751</v>
      </c>
      <c r="J152" s="19">
        <f t="shared" si="1"/>
        <v>0.74504250844138142</v>
      </c>
      <c r="K152" s="20">
        <f t="shared" si="2"/>
        <v>1.3506727865920156</v>
      </c>
    </row>
    <row r="153" spans="1:11" ht="13" x14ac:dyDescent="0.3">
      <c r="A153" s="37"/>
      <c r="B153" s="37"/>
      <c r="C153" s="37"/>
      <c r="D153" s="4">
        <v>2023</v>
      </c>
      <c r="E153" s="9">
        <v>418015565</v>
      </c>
      <c r="F153" s="9">
        <v>285396490</v>
      </c>
      <c r="G153" s="18">
        <f t="shared" si="5"/>
        <v>-0.31725870064192468</v>
      </c>
      <c r="H153" s="9">
        <v>781793751</v>
      </c>
      <c r="I153" s="9">
        <v>632232808</v>
      </c>
      <c r="J153" s="19">
        <f t="shared" si="1"/>
        <v>-0.19130485861353477</v>
      </c>
      <c r="K153" s="20">
        <f t="shared" si="2"/>
        <v>1.6583933254033869</v>
      </c>
    </row>
    <row r="154" spans="1:11" ht="13" x14ac:dyDescent="0.3">
      <c r="A154" s="37"/>
      <c r="B154" s="37"/>
      <c r="C154" s="37"/>
      <c r="D154" s="4">
        <v>2024</v>
      </c>
      <c r="E154" s="9">
        <v>285396490</v>
      </c>
      <c r="F154" s="9">
        <v>157835763</v>
      </c>
      <c r="G154" s="18">
        <f t="shared" si="5"/>
        <v>-0.44695969105997063</v>
      </c>
      <c r="H154" s="9">
        <v>632232808</v>
      </c>
      <c r="I154" s="9">
        <v>566674463</v>
      </c>
      <c r="J154" s="19">
        <f t="shared" si="1"/>
        <v>-0.10369336132268542</v>
      </c>
      <c r="K154" s="20">
        <f t="shared" si="2"/>
        <v>4.3103983259744849</v>
      </c>
    </row>
    <row r="155" spans="1:11" ht="13" x14ac:dyDescent="0.3">
      <c r="A155" s="39">
        <v>45</v>
      </c>
      <c r="B155" s="36" t="s">
        <v>81</v>
      </c>
      <c r="C155" s="36" t="s">
        <v>82</v>
      </c>
      <c r="D155" s="4">
        <v>2021</v>
      </c>
      <c r="E155" s="22">
        <v>66696056.560000002</v>
      </c>
      <c r="F155" s="22">
        <v>117043916.04000001</v>
      </c>
      <c r="G155" s="18">
        <f t="shared" si="5"/>
        <v>0.75488510231046269</v>
      </c>
      <c r="H155" s="9">
        <v>295532059.81</v>
      </c>
      <c r="I155" s="9">
        <v>404097297.86000001</v>
      </c>
      <c r="J155" s="19">
        <f t="shared" si="1"/>
        <v>0.36735519699553915</v>
      </c>
      <c r="K155" s="20">
        <f t="shared" si="2"/>
        <v>2.0549188047001534</v>
      </c>
    </row>
    <row r="156" spans="1:11" ht="13" x14ac:dyDescent="0.3">
      <c r="A156" s="37"/>
      <c r="B156" s="37"/>
      <c r="C156" s="37"/>
      <c r="D156" s="4">
        <v>2022</v>
      </c>
      <c r="E156" s="9">
        <v>117043916.04000001</v>
      </c>
      <c r="F156" s="9">
        <v>56408130.530000001</v>
      </c>
      <c r="G156" s="18">
        <f t="shared" si="5"/>
        <v>-0.51806012274296764</v>
      </c>
      <c r="H156" s="9">
        <v>404097297.86000001</v>
      </c>
      <c r="I156" s="9">
        <v>406469609.95999998</v>
      </c>
      <c r="J156" s="19">
        <f t="shared" si="1"/>
        <v>5.8706457889304044E-3</v>
      </c>
      <c r="K156" s="20">
        <f t="shared" si="2"/>
        <v>-88.245849156802052</v>
      </c>
    </row>
    <row r="157" spans="1:11" ht="13" x14ac:dyDescent="0.3">
      <c r="A157" s="37"/>
      <c r="B157" s="37"/>
      <c r="C157" s="37"/>
      <c r="D157" s="4">
        <v>2023</v>
      </c>
      <c r="E157" s="9">
        <v>56408130.530000001</v>
      </c>
      <c r="F157" s="9">
        <v>81208174.299999997</v>
      </c>
      <c r="G157" s="18">
        <f t="shared" si="5"/>
        <v>0.43965370837472417</v>
      </c>
      <c r="H157" s="9">
        <v>406469609.95999998</v>
      </c>
      <c r="I157" s="9">
        <v>363741176.94</v>
      </c>
      <c r="J157" s="19">
        <f t="shared" si="1"/>
        <v>-0.10512085522015979</v>
      </c>
      <c r="K157" s="20">
        <f t="shared" si="2"/>
        <v>-4.1823642649589914</v>
      </c>
    </row>
    <row r="158" spans="1:11" ht="13" x14ac:dyDescent="0.3">
      <c r="A158" s="37"/>
      <c r="B158" s="37"/>
      <c r="C158" s="37"/>
      <c r="D158" s="4">
        <v>2024</v>
      </c>
      <c r="E158" s="9">
        <v>81208174.299999997</v>
      </c>
      <c r="F158" s="9">
        <v>42130920.509999998</v>
      </c>
      <c r="G158" s="18">
        <f t="shared" si="5"/>
        <v>-0.48119852621782189</v>
      </c>
      <c r="H158" s="9">
        <v>363741176.94</v>
      </c>
      <c r="I158" s="9">
        <v>318868834.00999999</v>
      </c>
      <c r="J158" s="19">
        <f t="shared" si="1"/>
        <v>-0.12336338521663114</v>
      </c>
      <c r="K158" s="20">
        <f t="shared" si="2"/>
        <v>3.9006592221250873</v>
      </c>
    </row>
    <row r="159" spans="1:11" ht="13" x14ac:dyDescent="0.3">
      <c r="A159" s="40">
        <v>46</v>
      </c>
      <c r="B159" s="36" t="s">
        <v>83</v>
      </c>
      <c r="C159" s="36" t="s">
        <v>84</v>
      </c>
      <c r="D159" s="4">
        <v>2021</v>
      </c>
      <c r="E159" s="9">
        <v>76810062.819999993</v>
      </c>
      <c r="F159" s="9">
        <v>318528062.76999998</v>
      </c>
      <c r="G159" s="18">
        <f t="shared" si="5"/>
        <v>3.1469574568172449</v>
      </c>
      <c r="H159" s="9">
        <v>2035076870.8299999</v>
      </c>
      <c r="I159" s="9">
        <v>3924499699.6599998</v>
      </c>
      <c r="J159" s="19">
        <f t="shared" si="1"/>
        <v>0.92842823576458056</v>
      </c>
      <c r="K159" s="20">
        <f t="shared" si="2"/>
        <v>3.3895538024278831</v>
      </c>
    </row>
    <row r="160" spans="1:11" ht="13" x14ac:dyDescent="0.3">
      <c r="A160" s="37"/>
      <c r="B160" s="37"/>
      <c r="C160" s="37"/>
      <c r="D160" s="4">
        <v>2022</v>
      </c>
      <c r="E160" s="9">
        <v>318528062.76999998</v>
      </c>
      <c r="F160" s="9">
        <v>656787008.63</v>
      </c>
      <c r="G160" s="18">
        <f t="shared" si="5"/>
        <v>1.0619439396278474</v>
      </c>
      <c r="H160" s="9">
        <v>3924499699.6599998</v>
      </c>
      <c r="I160" s="9">
        <v>10448875185.27</v>
      </c>
      <c r="J160" s="19">
        <f t="shared" si="1"/>
        <v>1.662473177453738</v>
      </c>
      <c r="K160" s="20">
        <f t="shared" si="2"/>
        <v>0.63877357784161803</v>
      </c>
    </row>
    <row r="161" spans="1:11" ht="13" x14ac:dyDescent="0.3">
      <c r="A161" s="37"/>
      <c r="B161" s="37"/>
      <c r="C161" s="37"/>
      <c r="D161" s="4">
        <v>2023</v>
      </c>
      <c r="E161" s="9">
        <v>656787008.63</v>
      </c>
      <c r="F161" s="9">
        <v>964449118.53999996</v>
      </c>
      <c r="G161" s="18">
        <f t="shared" si="5"/>
        <v>0.46843513325843045</v>
      </c>
      <c r="H161" s="9">
        <v>10448875185.27</v>
      </c>
      <c r="I161" s="9">
        <v>12312861734.74</v>
      </c>
      <c r="J161" s="19">
        <f t="shared" si="1"/>
        <v>0.1783911202325108</v>
      </c>
      <c r="K161" s="20">
        <f t="shared" si="2"/>
        <v>2.6258881756439618</v>
      </c>
    </row>
    <row r="162" spans="1:11" ht="13" x14ac:dyDescent="0.3">
      <c r="A162" s="37"/>
      <c r="B162" s="37"/>
      <c r="C162" s="37"/>
      <c r="D162" s="4">
        <v>2024</v>
      </c>
      <c r="E162" s="9">
        <v>964449118.53999996</v>
      </c>
      <c r="F162" s="9">
        <v>913784661.84000003</v>
      </c>
      <c r="G162" s="18">
        <f t="shared" si="5"/>
        <v>-5.2532016180072492E-2</v>
      </c>
      <c r="H162" s="9">
        <v>12312861734.74</v>
      </c>
      <c r="I162" s="9">
        <v>14762475115.700001</v>
      </c>
      <c r="J162" s="19">
        <f t="shared" si="1"/>
        <v>0.19894752606931043</v>
      </c>
      <c r="K162" s="20">
        <f t="shared" si="2"/>
        <v>-0.26404960754209683</v>
      </c>
    </row>
    <row r="163" spans="1:11" ht="13" x14ac:dyDescent="0.3">
      <c r="A163" s="40">
        <v>47</v>
      </c>
      <c r="B163" s="36" t="s">
        <v>85</v>
      </c>
      <c r="C163" s="36" t="s">
        <v>86</v>
      </c>
      <c r="D163" s="4">
        <v>2021</v>
      </c>
      <c r="E163" s="9">
        <v>12679829.609999999</v>
      </c>
      <c r="F163" s="9">
        <v>-4802878.25</v>
      </c>
      <c r="G163" s="18">
        <f t="shared" si="5"/>
        <v>-1.3787809771680362</v>
      </c>
      <c r="H163" s="9">
        <v>296492159.63</v>
      </c>
      <c r="I163" s="9">
        <v>318296247.83999997</v>
      </c>
      <c r="J163" s="19">
        <f t="shared" si="1"/>
        <v>7.3540184796825142E-2</v>
      </c>
      <c r="K163" s="20">
        <f t="shared" si="2"/>
        <v>-18.748674360518613</v>
      </c>
    </row>
    <row r="164" spans="1:11" ht="13" x14ac:dyDescent="0.3">
      <c r="A164" s="37"/>
      <c r="B164" s="37"/>
      <c r="C164" s="37"/>
      <c r="D164" s="4">
        <v>2022</v>
      </c>
      <c r="E164" s="9">
        <v>-4802878.25</v>
      </c>
      <c r="F164" s="9">
        <v>26368049.75</v>
      </c>
      <c r="G164" s="18">
        <f t="shared" si="5"/>
        <v>-6.4900516684969061</v>
      </c>
      <c r="H164" s="9">
        <v>318296247.83999997</v>
      </c>
      <c r="I164" s="9">
        <v>424781798.00999999</v>
      </c>
      <c r="J164" s="19">
        <f t="shared" si="1"/>
        <v>0.33454855623534652</v>
      </c>
      <c r="K164" s="20">
        <f t="shared" si="2"/>
        <v>-19.399431106590452</v>
      </c>
    </row>
    <row r="165" spans="1:11" ht="13" x14ac:dyDescent="0.3">
      <c r="A165" s="37"/>
      <c r="B165" s="37"/>
      <c r="C165" s="37"/>
      <c r="D165" s="4">
        <v>2023</v>
      </c>
      <c r="E165" s="9">
        <v>26368049.75</v>
      </c>
      <c r="F165" s="9">
        <v>64985869.460000001</v>
      </c>
      <c r="G165" s="18">
        <f t="shared" si="5"/>
        <v>1.4645686759598138</v>
      </c>
      <c r="H165" s="9">
        <v>424781798.00999999</v>
      </c>
      <c r="I165" s="9">
        <v>571540783.28999996</v>
      </c>
      <c r="J165" s="19">
        <f t="shared" si="1"/>
        <v>0.34549264108662453</v>
      </c>
      <c r="K165" s="20">
        <f t="shared" si="2"/>
        <v>4.2390734325151831</v>
      </c>
    </row>
    <row r="166" spans="1:11" ht="13" x14ac:dyDescent="0.3">
      <c r="A166" s="37"/>
      <c r="B166" s="37"/>
      <c r="C166" s="37"/>
      <c r="D166" s="4">
        <v>2024</v>
      </c>
      <c r="E166" s="9">
        <v>64985869.460000001</v>
      </c>
      <c r="F166" s="9">
        <v>107148953.70999999</v>
      </c>
      <c r="G166" s="18">
        <f t="shared" si="5"/>
        <v>0.64880387998735856</v>
      </c>
      <c r="H166" s="9">
        <v>571540783.28999996</v>
      </c>
      <c r="I166" s="9">
        <v>670148711.33000004</v>
      </c>
      <c r="J166" s="19">
        <f t="shared" si="1"/>
        <v>0.17252999422434284</v>
      </c>
      <c r="K166" s="20">
        <f t="shared" si="2"/>
        <v>3.76052803400498</v>
      </c>
    </row>
    <row r="167" spans="1:11" ht="13" x14ac:dyDescent="0.3">
      <c r="A167" s="39">
        <v>48</v>
      </c>
      <c r="B167" s="36" t="s">
        <v>87</v>
      </c>
      <c r="C167" s="36" t="s">
        <v>88</v>
      </c>
      <c r="D167" s="4">
        <v>2021</v>
      </c>
      <c r="E167" s="9">
        <v>824923684.50999999</v>
      </c>
      <c r="F167" s="9">
        <v>5095419504.46</v>
      </c>
      <c r="G167" s="18">
        <f t="shared" si="5"/>
        <v>5.1768374458622199</v>
      </c>
      <c r="H167" s="9">
        <v>4195885263.8600001</v>
      </c>
      <c r="I167" s="9">
        <v>9892430084.9099998</v>
      </c>
      <c r="J167" s="19">
        <f t="shared" si="1"/>
        <v>1.3576502842238038</v>
      </c>
      <c r="K167" s="20">
        <f t="shared" si="2"/>
        <v>3.8130861135729979</v>
      </c>
    </row>
    <row r="168" spans="1:11" ht="13" x14ac:dyDescent="0.3">
      <c r="A168" s="37"/>
      <c r="B168" s="37"/>
      <c r="C168" s="37"/>
      <c r="D168" s="4">
        <v>2022</v>
      </c>
      <c r="E168" s="9">
        <v>5095419504.46</v>
      </c>
      <c r="F168" s="9">
        <v>7492825767.0200005</v>
      </c>
      <c r="G168" s="18">
        <f t="shared" si="5"/>
        <v>0.47050223449934997</v>
      </c>
      <c r="H168" s="9">
        <v>9892430084.9099998</v>
      </c>
      <c r="I168" s="9">
        <v>16749179127.389999</v>
      </c>
      <c r="J168" s="19">
        <f t="shared" si="1"/>
        <v>0.69313090753497919</v>
      </c>
      <c r="K168" s="20">
        <f t="shared" si="2"/>
        <v>0.67880717680390823</v>
      </c>
    </row>
    <row r="169" spans="1:11" ht="13" x14ac:dyDescent="0.3">
      <c r="A169" s="37"/>
      <c r="B169" s="37"/>
      <c r="C169" s="37"/>
      <c r="D169" s="4">
        <v>2023</v>
      </c>
      <c r="E169" s="9">
        <v>7492825767.0200005</v>
      </c>
      <c r="F169" s="9">
        <v>4272873701.1799998</v>
      </c>
      <c r="G169" s="18">
        <f t="shared" si="5"/>
        <v>-0.42973801419656121</v>
      </c>
      <c r="H169" s="9">
        <v>16749179127.389999</v>
      </c>
      <c r="I169" s="9">
        <v>14137252589.16</v>
      </c>
      <c r="J169" s="19">
        <f t="shared" si="1"/>
        <v>-0.15594355510585625</v>
      </c>
      <c r="K169" s="20">
        <f t="shared" si="2"/>
        <v>2.7557279549311939</v>
      </c>
    </row>
    <row r="170" spans="1:11" ht="13" x14ac:dyDescent="0.3">
      <c r="A170" s="37"/>
      <c r="B170" s="37"/>
      <c r="C170" s="37"/>
      <c r="D170" s="4">
        <v>2024</v>
      </c>
      <c r="E170" s="9">
        <v>4272873701.1799998</v>
      </c>
      <c r="F170" s="9">
        <v>2341812287.4299998</v>
      </c>
      <c r="G170" s="18">
        <f t="shared" si="5"/>
        <v>-0.45193505560829395</v>
      </c>
      <c r="H170" s="9">
        <v>14137252589.16</v>
      </c>
      <c r="I170" s="9">
        <v>12391968063.870001</v>
      </c>
      <c r="J170" s="19">
        <f t="shared" si="1"/>
        <v>-0.12345287843468455</v>
      </c>
      <c r="K170" s="20">
        <f t="shared" si="2"/>
        <v>3.6607899413815619</v>
      </c>
    </row>
    <row r="171" spans="1:11" ht="13" x14ac:dyDescent="0.3">
      <c r="A171" s="39">
        <v>49</v>
      </c>
      <c r="B171" s="36" t="s">
        <v>89</v>
      </c>
      <c r="C171" s="36" t="s">
        <v>90</v>
      </c>
      <c r="D171" s="4">
        <v>2021</v>
      </c>
      <c r="E171" s="9">
        <v>166613458.38999999</v>
      </c>
      <c r="F171" s="9">
        <v>-54852590.149999999</v>
      </c>
      <c r="G171" s="18">
        <f t="shared" si="5"/>
        <v>-1.3292206444788148</v>
      </c>
      <c r="H171" s="9">
        <v>495890632.16000003</v>
      </c>
      <c r="I171" s="9">
        <v>438906007.01999998</v>
      </c>
      <c r="J171" s="19">
        <f t="shared" si="1"/>
        <v>-0.11491369556990109</v>
      </c>
      <c r="K171" s="20">
        <f t="shared" si="2"/>
        <v>11.567121202452848</v>
      </c>
    </row>
    <row r="172" spans="1:11" ht="13" x14ac:dyDescent="0.3">
      <c r="A172" s="37"/>
      <c r="B172" s="37"/>
      <c r="C172" s="37"/>
      <c r="D172" s="4">
        <v>2022</v>
      </c>
      <c r="E172" s="9">
        <v>-54852590.149999999</v>
      </c>
      <c r="F172" s="9">
        <v>153765160.72999999</v>
      </c>
      <c r="G172" s="18">
        <f t="shared" si="5"/>
        <v>-3.8032433894099347</v>
      </c>
      <c r="H172" s="9">
        <v>438906007.01999998</v>
      </c>
      <c r="I172" s="9">
        <v>648532419.75</v>
      </c>
      <c r="J172" s="19">
        <f t="shared" si="1"/>
        <v>0.47761117272757631</v>
      </c>
      <c r="K172" s="20">
        <f t="shared" si="2"/>
        <v>-7.9630536440135984</v>
      </c>
    </row>
    <row r="173" spans="1:11" ht="13" x14ac:dyDescent="0.3">
      <c r="A173" s="37"/>
      <c r="B173" s="37"/>
      <c r="C173" s="37"/>
      <c r="D173" s="4">
        <v>2023</v>
      </c>
      <c r="E173" s="9">
        <v>153765160.72999999</v>
      </c>
      <c r="F173" s="9">
        <v>92717974.980000004</v>
      </c>
      <c r="G173" s="18">
        <f t="shared" si="5"/>
        <v>-0.39701571838626198</v>
      </c>
      <c r="H173" s="9">
        <v>648532419.75</v>
      </c>
      <c r="I173" s="9">
        <v>495780795.31999999</v>
      </c>
      <c r="J173" s="19">
        <f t="shared" si="1"/>
        <v>-0.23553429216211516</v>
      </c>
      <c r="K173" s="20">
        <f t="shared" si="2"/>
        <v>1.6855962447837587</v>
      </c>
    </row>
    <row r="174" spans="1:11" ht="13" x14ac:dyDescent="0.3">
      <c r="A174" s="37"/>
      <c r="B174" s="37"/>
      <c r="C174" s="37"/>
      <c r="D174" s="4">
        <v>2024</v>
      </c>
      <c r="E174" s="9">
        <v>92717974.980000004</v>
      </c>
      <c r="F174" s="9">
        <v>133550743.47</v>
      </c>
      <c r="G174" s="18">
        <f t="shared" si="5"/>
        <v>0.4403975442605163</v>
      </c>
      <c r="H174" s="9">
        <v>495780795.31999999</v>
      </c>
      <c r="I174" s="9">
        <v>519669667.11000001</v>
      </c>
      <c r="J174" s="19">
        <f t="shared" si="1"/>
        <v>4.8184342789197858E-2</v>
      </c>
      <c r="K174" s="20">
        <f t="shared" si="2"/>
        <v>9.1398474850474916</v>
      </c>
    </row>
    <row r="175" spans="1:11" ht="13" x14ac:dyDescent="0.3">
      <c r="A175" s="39">
        <v>50</v>
      </c>
      <c r="B175" s="36" t="s">
        <v>91</v>
      </c>
      <c r="C175" s="36" t="s">
        <v>92</v>
      </c>
      <c r="D175" s="4">
        <v>2021</v>
      </c>
      <c r="E175" s="9">
        <v>83081366</v>
      </c>
      <c r="F175" s="9">
        <v>288893119.29000002</v>
      </c>
      <c r="G175" s="18">
        <f t="shared" si="5"/>
        <v>2.4772312156013423</v>
      </c>
      <c r="H175" s="9">
        <v>635242826.35000002</v>
      </c>
      <c r="I175" s="9">
        <v>1864537484.8099999</v>
      </c>
      <c r="J175" s="19">
        <f t="shared" si="1"/>
        <v>1.9351570887046823</v>
      </c>
      <c r="K175" s="20">
        <f t="shared" si="2"/>
        <v>1.2801189268099693</v>
      </c>
    </row>
    <row r="176" spans="1:11" ht="13" x14ac:dyDescent="0.3">
      <c r="A176" s="37"/>
      <c r="B176" s="37"/>
      <c r="C176" s="37"/>
      <c r="D176" s="4">
        <v>2022</v>
      </c>
      <c r="E176" s="9">
        <v>288893119.29000002</v>
      </c>
      <c r="F176" s="9">
        <v>532017775.94999999</v>
      </c>
      <c r="G176" s="18">
        <f t="shared" si="5"/>
        <v>0.8415730262372354</v>
      </c>
      <c r="H176" s="9">
        <v>1864537484.8099999</v>
      </c>
      <c r="I176" s="9">
        <v>2733605088.04</v>
      </c>
      <c r="J176" s="19">
        <f t="shared" si="1"/>
        <v>0.46610358349462722</v>
      </c>
      <c r="K176" s="20">
        <f t="shared" si="2"/>
        <v>1.8055493586372229</v>
      </c>
    </row>
    <row r="177" spans="1:11" ht="13" x14ac:dyDescent="0.3">
      <c r="A177" s="37"/>
      <c r="B177" s="37"/>
      <c r="C177" s="37"/>
      <c r="D177" s="4">
        <v>2023</v>
      </c>
      <c r="E177" s="9">
        <v>532017775.94999999</v>
      </c>
      <c r="F177" s="9">
        <v>415595169.39999998</v>
      </c>
      <c r="G177" s="18">
        <f t="shared" si="5"/>
        <v>-0.2188321740605555</v>
      </c>
      <c r="H177" s="9">
        <v>2733605088.04</v>
      </c>
      <c r="I177" s="9">
        <v>2553106269.9400001</v>
      </c>
      <c r="J177" s="19">
        <f t="shared" si="1"/>
        <v>-6.6029588139747686E-2</v>
      </c>
      <c r="K177" s="20">
        <f t="shared" si="2"/>
        <v>3.3141532489557597</v>
      </c>
    </row>
    <row r="178" spans="1:11" ht="13" x14ac:dyDescent="0.3">
      <c r="A178" s="37"/>
      <c r="B178" s="37"/>
      <c r="C178" s="37"/>
      <c r="D178" s="4">
        <v>2024</v>
      </c>
      <c r="E178" s="9">
        <v>415595169.39999998</v>
      </c>
      <c r="F178" s="9">
        <v>380268496.22000003</v>
      </c>
      <c r="G178" s="18">
        <f t="shared" si="5"/>
        <v>-8.5002607780551243E-2</v>
      </c>
      <c r="H178" s="9">
        <v>2553106269.9400001</v>
      </c>
      <c r="I178" s="9">
        <v>2461044384.7399998</v>
      </c>
      <c r="J178" s="19">
        <f t="shared" si="1"/>
        <v>-3.6058775258956927E-2</v>
      </c>
      <c r="K178" s="20">
        <f t="shared" si="2"/>
        <v>2.3573348559429168</v>
      </c>
    </row>
    <row r="179" spans="1:11" ht="13" x14ac:dyDescent="0.3">
      <c r="A179" s="39"/>
      <c r="B179" s="6"/>
      <c r="C179" s="6"/>
      <c r="G179" s="18"/>
      <c r="J179" s="19"/>
      <c r="K179" s="20"/>
    </row>
    <row r="180" spans="1:11" ht="13" x14ac:dyDescent="0.3">
      <c r="A180" s="37"/>
      <c r="B180" s="6"/>
      <c r="C180" s="6"/>
      <c r="G180" s="18"/>
      <c r="J180" s="19"/>
      <c r="K180" s="20"/>
    </row>
    <row r="181" spans="1:11" ht="13" x14ac:dyDescent="0.3">
      <c r="A181" s="37"/>
      <c r="B181" s="6"/>
      <c r="C181" s="6"/>
      <c r="G181" s="18"/>
      <c r="J181" s="19"/>
      <c r="K181" s="20"/>
    </row>
    <row r="182" spans="1:11" ht="13" x14ac:dyDescent="0.3">
      <c r="A182" s="37"/>
      <c r="B182" s="6"/>
      <c r="C182" s="6"/>
      <c r="G182" s="18"/>
      <c r="J182" s="19"/>
      <c r="K182" s="20"/>
    </row>
    <row r="183" spans="1:11" ht="13" x14ac:dyDescent="0.3">
      <c r="A183" s="39"/>
      <c r="B183" s="6"/>
      <c r="C183" s="6"/>
      <c r="G183" s="18"/>
      <c r="J183" s="19"/>
      <c r="K183" s="20"/>
    </row>
    <row r="184" spans="1:11" ht="13" x14ac:dyDescent="0.3">
      <c r="A184" s="37"/>
      <c r="B184" s="6"/>
      <c r="C184" s="6"/>
      <c r="G184" s="18"/>
      <c r="J184" s="19"/>
      <c r="K184" s="20"/>
    </row>
    <row r="185" spans="1:11" ht="13" x14ac:dyDescent="0.3">
      <c r="A185" s="37"/>
      <c r="B185" s="6"/>
      <c r="C185" s="6"/>
      <c r="G185" s="18"/>
      <c r="J185" s="19"/>
      <c r="K185" s="20"/>
    </row>
    <row r="186" spans="1:11" ht="13" x14ac:dyDescent="0.3">
      <c r="A186" s="37"/>
      <c r="B186" s="6"/>
      <c r="C186" s="6"/>
      <c r="G186" s="18"/>
      <c r="J186" s="19"/>
      <c r="K186" s="20"/>
    </row>
    <row r="187" spans="1:11" ht="13" x14ac:dyDescent="0.3">
      <c r="A187" s="39"/>
      <c r="B187" s="6"/>
      <c r="C187" s="6"/>
      <c r="G187" s="18"/>
      <c r="J187" s="19"/>
      <c r="K187" s="20"/>
    </row>
    <row r="188" spans="1:11" ht="13" x14ac:dyDescent="0.3">
      <c r="A188" s="37"/>
      <c r="B188" s="6"/>
      <c r="C188" s="6"/>
      <c r="G188" s="18"/>
      <c r="J188" s="19"/>
      <c r="K188" s="20"/>
    </row>
    <row r="189" spans="1:11" ht="13" x14ac:dyDescent="0.3">
      <c r="A189" s="37"/>
      <c r="B189" s="6"/>
      <c r="C189" s="6"/>
      <c r="G189" s="18"/>
      <c r="J189" s="19"/>
      <c r="K189" s="20"/>
    </row>
    <row r="190" spans="1:11" ht="13" x14ac:dyDescent="0.3">
      <c r="A190" s="37"/>
      <c r="B190" s="6"/>
      <c r="C190" s="6"/>
      <c r="G190" s="18"/>
      <c r="J190" s="19"/>
      <c r="K190" s="20"/>
    </row>
    <row r="191" spans="1:11" ht="13" x14ac:dyDescent="0.3">
      <c r="A191" s="39"/>
      <c r="B191" s="6"/>
      <c r="C191" s="6"/>
      <c r="G191" s="18"/>
      <c r="J191" s="19"/>
      <c r="K191" s="20"/>
    </row>
    <row r="192" spans="1:11" ht="13" x14ac:dyDescent="0.3">
      <c r="A192" s="37"/>
      <c r="B192" s="6"/>
      <c r="C192" s="6"/>
      <c r="G192" s="18"/>
      <c r="J192" s="19"/>
      <c r="K192" s="20"/>
    </row>
    <row r="193" spans="1:11" ht="13" x14ac:dyDescent="0.3">
      <c r="A193" s="37"/>
      <c r="B193" s="6"/>
      <c r="C193" s="6"/>
      <c r="G193" s="18"/>
      <c r="J193" s="19"/>
      <c r="K193" s="20"/>
    </row>
    <row r="194" spans="1:11" ht="13" x14ac:dyDescent="0.3">
      <c r="A194" s="37"/>
      <c r="B194" s="6"/>
      <c r="C194" s="6"/>
      <c r="G194" s="18"/>
      <c r="J194" s="19"/>
      <c r="K194" s="20"/>
    </row>
    <row r="195" spans="1:11" ht="13" x14ac:dyDescent="0.3">
      <c r="A195" s="13"/>
      <c r="B195" s="6"/>
      <c r="C195" s="6"/>
      <c r="G195" s="18"/>
      <c r="J195" s="19"/>
      <c r="K195" s="20"/>
    </row>
    <row r="196" spans="1:11" ht="13" x14ac:dyDescent="0.3">
      <c r="A196" s="13"/>
      <c r="B196" s="6"/>
      <c r="C196" s="6"/>
      <c r="G196" s="18"/>
      <c r="J196" s="19"/>
      <c r="K196" s="20"/>
    </row>
    <row r="197" spans="1:11" ht="13" x14ac:dyDescent="0.3">
      <c r="A197" s="13"/>
      <c r="B197" s="6"/>
      <c r="C197" s="6"/>
      <c r="G197" s="18"/>
      <c r="J197" s="19"/>
      <c r="K197" s="20"/>
    </row>
    <row r="198" spans="1:11" ht="13" x14ac:dyDescent="0.3">
      <c r="A198" s="13"/>
      <c r="B198" s="6"/>
      <c r="C198" s="6"/>
      <c r="G198" s="18"/>
      <c r="J198" s="19"/>
      <c r="K198" s="20"/>
    </row>
    <row r="199" spans="1:11" ht="13" x14ac:dyDescent="0.3">
      <c r="A199" s="13"/>
      <c r="B199" s="6"/>
      <c r="C199" s="6"/>
      <c r="G199" s="18"/>
      <c r="J199" s="19"/>
      <c r="K199" s="20"/>
    </row>
    <row r="200" spans="1:11" ht="13" x14ac:dyDescent="0.3">
      <c r="A200" s="13"/>
      <c r="B200" s="6"/>
      <c r="C200" s="6"/>
      <c r="G200" s="18"/>
      <c r="J200" s="19"/>
      <c r="K200" s="20"/>
    </row>
    <row r="201" spans="1:11" ht="13" x14ac:dyDescent="0.3">
      <c r="A201" s="13"/>
      <c r="B201" s="6"/>
      <c r="C201" s="6"/>
      <c r="G201" s="18"/>
      <c r="J201" s="19"/>
      <c r="K201" s="20"/>
    </row>
    <row r="202" spans="1:11" ht="13" x14ac:dyDescent="0.3">
      <c r="A202" s="13"/>
      <c r="B202" s="6"/>
      <c r="C202" s="6"/>
      <c r="G202" s="18"/>
      <c r="J202" s="19"/>
      <c r="K202" s="20"/>
    </row>
    <row r="203" spans="1:11" ht="13" x14ac:dyDescent="0.3">
      <c r="A203" s="13"/>
      <c r="B203" s="6"/>
      <c r="C203" s="6"/>
      <c r="G203" s="18"/>
      <c r="J203" s="19"/>
      <c r="K203" s="20"/>
    </row>
    <row r="204" spans="1:11" ht="13" x14ac:dyDescent="0.3">
      <c r="A204" s="13"/>
      <c r="B204" s="6"/>
      <c r="C204" s="6"/>
      <c r="G204" s="18"/>
      <c r="J204" s="19"/>
      <c r="K204" s="20"/>
    </row>
    <row r="205" spans="1:11" ht="13" x14ac:dyDescent="0.3">
      <c r="A205" s="13"/>
      <c r="B205" s="6"/>
      <c r="C205" s="6"/>
      <c r="G205" s="18"/>
      <c r="J205" s="19"/>
      <c r="K205" s="20"/>
    </row>
    <row r="206" spans="1:11" ht="13" x14ac:dyDescent="0.3">
      <c r="A206" s="13"/>
      <c r="B206" s="6"/>
      <c r="C206" s="6"/>
      <c r="G206" s="18"/>
      <c r="J206" s="19"/>
      <c r="K206" s="20"/>
    </row>
    <row r="207" spans="1:11" ht="13" x14ac:dyDescent="0.3">
      <c r="A207" s="13"/>
      <c r="B207" s="6"/>
      <c r="C207" s="6"/>
      <c r="G207" s="18"/>
      <c r="J207" s="19"/>
      <c r="K207" s="20"/>
    </row>
    <row r="208" spans="1:11" ht="13" x14ac:dyDescent="0.3">
      <c r="A208" s="13"/>
      <c r="B208" s="6"/>
      <c r="C208" s="6"/>
      <c r="G208" s="18"/>
      <c r="J208" s="19"/>
      <c r="K208" s="20"/>
    </row>
    <row r="209" spans="1:11" ht="13" x14ac:dyDescent="0.3">
      <c r="A209" s="13"/>
      <c r="B209" s="6"/>
      <c r="C209" s="6"/>
      <c r="G209" s="18"/>
      <c r="J209" s="19"/>
      <c r="K209" s="20"/>
    </row>
    <row r="210" spans="1:11" ht="13" x14ac:dyDescent="0.3">
      <c r="A210" s="13"/>
      <c r="B210" s="6"/>
      <c r="C210" s="6"/>
      <c r="G210" s="18"/>
      <c r="J210" s="19"/>
      <c r="K210" s="20"/>
    </row>
    <row r="211" spans="1:11" ht="13" x14ac:dyDescent="0.3">
      <c r="A211" s="13"/>
      <c r="B211" s="6"/>
      <c r="C211" s="6"/>
      <c r="G211" s="18"/>
      <c r="J211" s="19"/>
      <c r="K211" s="20"/>
    </row>
    <row r="212" spans="1:11" ht="13" x14ac:dyDescent="0.3">
      <c r="A212" s="13"/>
      <c r="B212" s="6"/>
      <c r="C212" s="6"/>
      <c r="G212" s="18"/>
      <c r="J212" s="19"/>
      <c r="K212" s="20"/>
    </row>
    <row r="213" spans="1:11" ht="13" x14ac:dyDescent="0.3">
      <c r="A213" s="13"/>
      <c r="B213" s="6"/>
      <c r="C213" s="6"/>
      <c r="G213" s="18"/>
      <c r="J213" s="19"/>
      <c r="K213" s="20"/>
    </row>
    <row r="214" spans="1:11" ht="13" x14ac:dyDescent="0.3">
      <c r="A214" s="13"/>
      <c r="B214" s="6"/>
      <c r="C214" s="6"/>
      <c r="G214" s="18"/>
      <c r="J214" s="19"/>
      <c r="K214" s="20"/>
    </row>
    <row r="215" spans="1:11" ht="13" x14ac:dyDescent="0.3">
      <c r="A215" s="13"/>
      <c r="B215" s="6"/>
      <c r="C215" s="6"/>
      <c r="G215" s="18"/>
      <c r="J215" s="19"/>
      <c r="K215" s="20"/>
    </row>
    <row r="216" spans="1:11" ht="13" x14ac:dyDescent="0.3">
      <c r="A216" s="13"/>
      <c r="B216" s="6"/>
      <c r="C216" s="6"/>
      <c r="G216" s="18"/>
      <c r="J216" s="19"/>
      <c r="K216" s="20"/>
    </row>
    <row r="217" spans="1:11" ht="13" x14ac:dyDescent="0.3">
      <c r="A217" s="13"/>
      <c r="B217" s="6"/>
      <c r="C217" s="6"/>
      <c r="G217" s="18"/>
      <c r="J217" s="19"/>
      <c r="K217" s="20"/>
    </row>
    <row r="218" spans="1:11" ht="13" x14ac:dyDescent="0.3">
      <c r="A218" s="13"/>
      <c r="B218" s="6"/>
      <c r="C218" s="6"/>
      <c r="G218" s="18"/>
      <c r="J218" s="19"/>
      <c r="K218" s="20"/>
    </row>
    <row r="219" spans="1:11" ht="13" x14ac:dyDescent="0.3">
      <c r="A219" s="13"/>
      <c r="B219" s="6"/>
      <c r="C219" s="6"/>
      <c r="G219" s="18"/>
      <c r="J219" s="19"/>
      <c r="K219" s="20"/>
    </row>
    <row r="220" spans="1:11" ht="13" x14ac:dyDescent="0.3">
      <c r="A220" s="13"/>
      <c r="B220" s="6"/>
      <c r="C220" s="6"/>
      <c r="G220" s="18"/>
      <c r="J220" s="19"/>
      <c r="K220" s="20"/>
    </row>
    <row r="221" spans="1:11" ht="13" x14ac:dyDescent="0.3">
      <c r="A221" s="13"/>
      <c r="B221" s="6"/>
      <c r="C221" s="6"/>
      <c r="G221" s="18"/>
      <c r="J221" s="19"/>
      <c r="K221" s="20"/>
    </row>
    <row r="222" spans="1:11" ht="13" x14ac:dyDescent="0.3">
      <c r="A222" s="13"/>
      <c r="B222" s="6"/>
      <c r="C222" s="6"/>
      <c r="G222" s="18"/>
      <c r="J222" s="19"/>
      <c r="K222" s="20"/>
    </row>
    <row r="223" spans="1:11" ht="13" x14ac:dyDescent="0.3">
      <c r="A223" s="13"/>
      <c r="B223" s="6"/>
      <c r="C223" s="6"/>
      <c r="G223" s="18"/>
      <c r="J223" s="19"/>
      <c r="K223" s="20"/>
    </row>
    <row r="224" spans="1:11" ht="13" x14ac:dyDescent="0.3">
      <c r="A224" s="13"/>
      <c r="B224" s="6"/>
      <c r="C224" s="6"/>
      <c r="G224" s="18"/>
      <c r="J224" s="19"/>
      <c r="K224" s="20"/>
    </row>
    <row r="225" spans="1:11" ht="13" x14ac:dyDescent="0.3">
      <c r="A225" s="13"/>
      <c r="B225" s="6"/>
      <c r="C225" s="6"/>
      <c r="G225" s="18"/>
      <c r="J225" s="19"/>
      <c r="K225" s="20"/>
    </row>
    <row r="226" spans="1:11" ht="13" x14ac:dyDescent="0.3">
      <c r="A226" s="13"/>
      <c r="B226" s="6"/>
      <c r="C226" s="6"/>
      <c r="G226" s="18"/>
      <c r="J226" s="19"/>
      <c r="K226" s="20"/>
    </row>
    <row r="227" spans="1:11" ht="13" x14ac:dyDescent="0.3">
      <c r="A227" s="13"/>
      <c r="B227" s="6"/>
      <c r="C227" s="6"/>
      <c r="G227" s="18"/>
      <c r="J227" s="19"/>
      <c r="K227" s="20"/>
    </row>
    <row r="228" spans="1:11" ht="13" x14ac:dyDescent="0.3">
      <c r="A228" s="13"/>
      <c r="B228" s="6"/>
      <c r="C228" s="6"/>
      <c r="G228" s="18"/>
      <c r="J228" s="19"/>
      <c r="K228" s="20"/>
    </row>
    <row r="229" spans="1:11" ht="13" x14ac:dyDescent="0.3">
      <c r="A229" s="13"/>
      <c r="B229" s="6"/>
      <c r="C229" s="6"/>
      <c r="G229" s="18"/>
      <c r="J229" s="19"/>
      <c r="K229" s="20"/>
    </row>
    <row r="230" spans="1:11" ht="13" x14ac:dyDescent="0.3">
      <c r="A230" s="13"/>
      <c r="B230" s="6"/>
      <c r="C230" s="6"/>
      <c r="G230" s="18"/>
      <c r="J230" s="19"/>
      <c r="K230" s="20"/>
    </row>
    <row r="231" spans="1:11" ht="13" x14ac:dyDescent="0.3">
      <c r="A231" s="13"/>
      <c r="B231" s="6"/>
      <c r="C231" s="6"/>
      <c r="G231" s="18"/>
      <c r="J231" s="19"/>
      <c r="K231" s="20"/>
    </row>
    <row r="232" spans="1:11" ht="13" x14ac:dyDescent="0.3">
      <c r="A232" s="13"/>
      <c r="B232" s="6"/>
      <c r="C232" s="6"/>
      <c r="G232" s="18"/>
      <c r="J232" s="19"/>
      <c r="K232" s="20"/>
    </row>
    <row r="233" spans="1:11" ht="13" x14ac:dyDescent="0.3">
      <c r="A233" s="13"/>
      <c r="B233" s="6"/>
      <c r="C233" s="6"/>
      <c r="G233" s="18"/>
      <c r="J233" s="19"/>
      <c r="K233" s="20"/>
    </row>
    <row r="234" spans="1:11" ht="13" x14ac:dyDescent="0.3">
      <c r="A234" s="13"/>
      <c r="B234" s="6"/>
      <c r="C234" s="6"/>
      <c r="G234" s="18"/>
      <c r="J234" s="19"/>
      <c r="K234" s="20"/>
    </row>
    <row r="235" spans="1:11" ht="13" x14ac:dyDescent="0.3">
      <c r="A235" s="13"/>
      <c r="B235" s="6"/>
      <c r="C235" s="6"/>
      <c r="G235" s="18"/>
      <c r="J235" s="19"/>
      <c r="K235" s="20"/>
    </row>
    <row r="236" spans="1:11" ht="13" x14ac:dyDescent="0.3">
      <c r="A236" s="13"/>
      <c r="B236" s="6"/>
      <c r="C236" s="6"/>
      <c r="G236" s="18"/>
      <c r="J236" s="19"/>
      <c r="K236" s="20"/>
    </row>
    <row r="237" spans="1:11" ht="13" x14ac:dyDescent="0.3">
      <c r="A237" s="13"/>
      <c r="B237" s="6"/>
      <c r="C237" s="6"/>
      <c r="G237" s="18"/>
      <c r="J237" s="19"/>
      <c r="K237" s="20"/>
    </row>
    <row r="238" spans="1:11" ht="13" x14ac:dyDescent="0.3">
      <c r="A238" s="13"/>
      <c r="B238" s="6"/>
      <c r="C238" s="6"/>
      <c r="G238" s="18"/>
      <c r="J238" s="19"/>
      <c r="K238" s="20"/>
    </row>
    <row r="239" spans="1:11" ht="13" x14ac:dyDescent="0.3">
      <c r="A239" s="13"/>
      <c r="B239" s="6"/>
      <c r="C239" s="6"/>
      <c r="G239" s="18"/>
      <c r="J239" s="19"/>
      <c r="K239" s="20"/>
    </row>
    <row r="240" spans="1:11" ht="13" x14ac:dyDescent="0.3">
      <c r="A240" s="13"/>
      <c r="B240" s="6"/>
      <c r="C240" s="6"/>
      <c r="G240" s="18"/>
      <c r="J240" s="19"/>
      <c r="K240" s="20"/>
    </row>
    <row r="241" spans="1:11" ht="13" x14ac:dyDescent="0.3">
      <c r="A241" s="13"/>
      <c r="B241" s="6"/>
      <c r="C241" s="6"/>
      <c r="G241" s="18"/>
      <c r="J241" s="19"/>
      <c r="K241" s="20"/>
    </row>
    <row r="242" spans="1:11" ht="13" x14ac:dyDescent="0.3">
      <c r="A242" s="13"/>
      <c r="B242" s="6"/>
      <c r="C242" s="6"/>
      <c r="G242" s="18"/>
      <c r="J242" s="19"/>
      <c r="K242" s="20"/>
    </row>
    <row r="243" spans="1:11" ht="13" x14ac:dyDescent="0.3">
      <c r="A243" s="13"/>
      <c r="B243" s="6"/>
      <c r="C243" s="6"/>
      <c r="G243" s="18"/>
      <c r="J243" s="19"/>
      <c r="K243" s="20"/>
    </row>
    <row r="244" spans="1:11" ht="13" x14ac:dyDescent="0.3">
      <c r="A244" s="13"/>
      <c r="B244" s="6"/>
      <c r="C244" s="6"/>
      <c r="G244" s="18"/>
      <c r="J244" s="19"/>
      <c r="K244" s="20"/>
    </row>
    <row r="245" spans="1:11" ht="13" x14ac:dyDescent="0.3">
      <c r="A245" s="13"/>
      <c r="B245" s="6"/>
      <c r="C245" s="6"/>
      <c r="G245" s="18"/>
      <c r="J245" s="19"/>
      <c r="K245" s="20"/>
    </row>
    <row r="246" spans="1:11" ht="13" x14ac:dyDescent="0.3">
      <c r="A246" s="13"/>
      <c r="B246" s="6"/>
      <c r="C246" s="6"/>
      <c r="G246" s="18"/>
      <c r="J246" s="19"/>
      <c r="K246" s="20"/>
    </row>
    <row r="247" spans="1:11" ht="13" x14ac:dyDescent="0.3">
      <c r="A247" s="13"/>
      <c r="B247" s="6"/>
      <c r="C247" s="6"/>
      <c r="G247" s="18"/>
      <c r="J247" s="19"/>
      <c r="K247" s="20"/>
    </row>
    <row r="248" spans="1:11" ht="13" x14ac:dyDescent="0.3">
      <c r="A248" s="13"/>
      <c r="B248" s="6"/>
      <c r="C248" s="6"/>
      <c r="G248" s="18"/>
      <c r="J248" s="19"/>
      <c r="K248" s="20"/>
    </row>
    <row r="249" spans="1:11" ht="13" x14ac:dyDescent="0.3">
      <c r="A249" s="13"/>
      <c r="B249" s="6"/>
      <c r="C249" s="6"/>
      <c r="G249" s="18"/>
      <c r="J249" s="19"/>
      <c r="K249" s="20"/>
    </row>
    <row r="250" spans="1:11" ht="13" x14ac:dyDescent="0.3">
      <c r="A250" s="13"/>
      <c r="B250" s="6"/>
      <c r="C250" s="6"/>
      <c r="G250" s="18"/>
      <c r="J250" s="19"/>
      <c r="K250" s="20"/>
    </row>
    <row r="251" spans="1:11" ht="13" x14ac:dyDescent="0.3">
      <c r="A251" s="13"/>
      <c r="B251" s="6"/>
      <c r="C251" s="6"/>
      <c r="G251" s="18"/>
      <c r="J251" s="19"/>
      <c r="K251" s="20"/>
    </row>
    <row r="252" spans="1:11" ht="13" x14ac:dyDescent="0.3">
      <c r="A252" s="13"/>
      <c r="B252" s="6"/>
      <c r="C252" s="6"/>
      <c r="G252" s="18"/>
      <c r="J252" s="19"/>
      <c r="K252" s="20"/>
    </row>
    <row r="253" spans="1:11" ht="13" x14ac:dyDescent="0.3">
      <c r="A253" s="13"/>
      <c r="B253" s="6"/>
      <c r="C253" s="6"/>
      <c r="G253" s="18"/>
      <c r="J253" s="19"/>
      <c r="K253" s="20"/>
    </row>
    <row r="254" spans="1:11" ht="13" x14ac:dyDescent="0.3">
      <c r="A254" s="13"/>
      <c r="B254" s="6"/>
      <c r="C254" s="6"/>
      <c r="G254" s="18"/>
      <c r="J254" s="19"/>
      <c r="K254" s="20"/>
    </row>
    <row r="255" spans="1:11" ht="13" x14ac:dyDescent="0.3">
      <c r="A255" s="13"/>
      <c r="B255" s="6"/>
      <c r="C255" s="6"/>
      <c r="G255" s="18"/>
      <c r="J255" s="19"/>
      <c r="K255" s="20"/>
    </row>
    <row r="256" spans="1:11" ht="13" x14ac:dyDescent="0.3">
      <c r="A256" s="13"/>
      <c r="B256" s="6"/>
      <c r="C256" s="6"/>
      <c r="G256" s="18"/>
      <c r="J256" s="19"/>
      <c r="K256" s="20"/>
    </row>
    <row r="257" spans="1:11" ht="13" x14ac:dyDescent="0.3">
      <c r="A257" s="13"/>
      <c r="B257" s="6"/>
      <c r="C257" s="6"/>
      <c r="G257" s="18"/>
      <c r="J257" s="19"/>
      <c r="K257" s="20"/>
    </row>
    <row r="258" spans="1:11" ht="13" x14ac:dyDescent="0.3">
      <c r="A258" s="13"/>
      <c r="B258" s="6"/>
      <c r="C258" s="6"/>
      <c r="G258" s="18"/>
      <c r="J258" s="19"/>
      <c r="K258" s="20"/>
    </row>
    <row r="259" spans="1:11" ht="13" x14ac:dyDescent="0.3">
      <c r="A259" s="13"/>
      <c r="B259" s="6"/>
      <c r="C259" s="6"/>
      <c r="G259" s="18"/>
      <c r="J259" s="19"/>
      <c r="K259" s="20"/>
    </row>
    <row r="260" spans="1:11" ht="13" x14ac:dyDescent="0.3">
      <c r="A260" s="13"/>
      <c r="B260" s="6"/>
      <c r="C260" s="6"/>
      <c r="G260" s="18"/>
      <c r="J260" s="19"/>
      <c r="K260" s="20"/>
    </row>
    <row r="261" spans="1:11" ht="13" x14ac:dyDescent="0.3">
      <c r="A261" s="13"/>
      <c r="B261" s="6"/>
      <c r="C261" s="6"/>
      <c r="G261" s="18"/>
      <c r="J261" s="19"/>
      <c r="K261" s="20"/>
    </row>
    <row r="262" spans="1:11" ht="13" x14ac:dyDescent="0.3">
      <c r="A262" s="13"/>
      <c r="B262" s="6"/>
      <c r="C262" s="6"/>
      <c r="G262" s="18"/>
      <c r="J262" s="19"/>
      <c r="K262" s="20"/>
    </row>
    <row r="263" spans="1:11" ht="13" x14ac:dyDescent="0.3">
      <c r="A263" s="13"/>
      <c r="B263" s="6"/>
      <c r="C263" s="6"/>
      <c r="G263" s="18"/>
      <c r="J263" s="19"/>
      <c r="K263" s="20"/>
    </row>
    <row r="264" spans="1:11" ht="13" x14ac:dyDescent="0.3">
      <c r="A264" s="13"/>
      <c r="B264" s="6"/>
      <c r="C264" s="6"/>
      <c r="G264" s="18"/>
      <c r="J264" s="19"/>
      <c r="K264" s="20"/>
    </row>
    <row r="265" spans="1:11" ht="13" x14ac:dyDescent="0.3">
      <c r="A265" s="13"/>
      <c r="B265" s="6"/>
      <c r="C265" s="6"/>
      <c r="G265" s="18"/>
      <c r="J265" s="19"/>
      <c r="K265" s="20"/>
    </row>
    <row r="266" spans="1:11" ht="13" x14ac:dyDescent="0.3">
      <c r="A266" s="13"/>
      <c r="B266" s="6"/>
      <c r="C266" s="6"/>
      <c r="G266" s="18"/>
      <c r="J266" s="19"/>
      <c r="K266" s="20"/>
    </row>
    <row r="267" spans="1:11" ht="13" x14ac:dyDescent="0.3">
      <c r="A267" s="13"/>
      <c r="B267" s="6"/>
      <c r="C267" s="6"/>
      <c r="G267" s="18"/>
      <c r="J267" s="19"/>
      <c r="K267" s="20"/>
    </row>
    <row r="268" spans="1:11" ht="13" x14ac:dyDescent="0.3">
      <c r="A268" s="13"/>
      <c r="B268" s="6"/>
      <c r="C268" s="6"/>
      <c r="G268" s="18"/>
      <c r="J268" s="19"/>
      <c r="K268" s="20"/>
    </row>
    <row r="269" spans="1:11" ht="13" x14ac:dyDescent="0.3">
      <c r="A269" s="13"/>
      <c r="B269" s="6"/>
      <c r="C269" s="6"/>
      <c r="G269" s="18"/>
      <c r="J269" s="19"/>
      <c r="K269" s="20"/>
    </row>
    <row r="270" spans="1:11" ht="13" x14ac:dyDescent="0.3">
      <c r="A270" s="13"/>
      <c r="B270" s="6"/>
      <c r="C270" s="6"/>
      <c r="G270" s="18"/>
      <c r="J270" s="19"/>
      <c r="K270" s="20"/>
    </row>
    <row r="271" spans="1:11" ht="13" x14ac:dyDescent="0.3">
      <c r="A271" s="13"/>
      <c r="B271" s="6"/>
      <c r="C271" s="6"/>
      <c r="G271" s="18"/>
      <c r="J271" s="19"/>
      <c r="K271" s="20"/>
    </row>
    <row r="272" spans="1:11" ht="13" x14ac:dyDescent="0.3">
      <c r="A272" s="13"/>
      <c r="B272" s="6"/>
      <c r="C272" s="6"/>
      <c r="G272" s="18"/>
      <c r="J272" s="19"/>
      <c r="K272" s="20"/>
    </row>
    <row r="273" spans="1:11" ht="13" x14ac:dyDescent="0.3">
      <c r="A273" s="13"/>
      <c r="B273" s="6"/>
      <c r="C273" s="6"/>
      <c r="G273" s="18"/>
      <c r="J273" s="19"/>
      <c r="K273" s="20"/>
    </row>
    <row r="274" spans="1:11" ht="13" x14ac:dyDescent="0.3">
      <c r="A274" s="13"/>
      <c r="B274" s="6"/>
      <c r="C274" s="6"/>
      <c r="G274" s="18"/>
      <c r="J274" s="19"/>
      <c r="K274" s="20"/>
    </row>
    <row r="275" spans="1:11" ht="13" x14ac:dyDescent="0.3">
      <c r="A275" s="13"/>
      <c r="B275" s="6"/>
      <c r="C275" s="6"/>
      <c r="G275" s="18"/>
      <c r="J275" s="19"/>
      <c r="K275" s="20"/>
    </row>
    <row r="276" spans="1:11" ht="13" x14ac:dyDescent="0.3">
      <c r="A276" s="13"/>
      <c r="B276" s="6"/>
      <c r="C276" s="6"/>
      <c r="G276" s="18"/>
      <c r="J276" s="19"/>
      <c r="K276" s="20"/>
    </row>
    <row r="277" spans="1:11" ht="13" x14ac:dyDescent="0.3">
      <c r="A277" s="13"/>
      <c r="B277" s="6"/>
      <c r="C277" s="6"/>
      <c r="G277" s="18"/>
      <c r="J277" s="19"/>
      <c r="K277" s="20"/>
    </row>
    <row r="278" spans="1:11" ht="13" x14ac:dyDescent="0.3">
      <c r="A278" s="13"/>
      <c r="B278" s="6"/>
      <c r="C278" s="6"/>
      <c r="G278" s="18"/>
      <c r="J278" s="19"/>
      <c r="K278" s="20"/>
    </row>
    <row r="279" spans="1:11" ht="13" x14ac:dyDescent="0.3">
      <c r="A279" s="13"/>
      <c r="B279" s="6"/>
      <c r="C279" s="6"/>
      <c r="G279" s="18"/>
      <c r="J279" s="19"/>
      <c r="K279" s="20"/>
    </row>
    <row r="280" spans="1:11" ht="13" x14ac:dyDescent="0.3">
      <c r="A280" s="13"/>
      <c r="B280" s="6"/>
      <c r="C280" s="6"/>
      <c r="G280" s="18"/>
      <c r="J280" s="19"/>
      <c r="K280" s="20"/>
    </row>
    <row r="281" spans="1:11" ht="13" x14ac:dyDescent="0.3">
      <c r="A281" s="13"/>
      <c r="B281" s="6"/>
      <c r="C281" s="6"/>
      <c r="G281" s="18"/>
      <c r="J281" s="19"/>
      <c r="K281" s="20"/>
    </row>
    <row r="282" spans="1:11" ht="13" x14ac:dyDescent="0.3">
      <c r="A282" s="13"/>
      <c r="B282" s="6"/>
      <c r="C282" s="6"/>
      <c r="G282" s="18"/>
      <c r="J282" s="19"/>
      <c r="K282" s="20"/>
    </row>
    <row r="283" spans="1:11" ht="13" x14ac:dyDescent="0.3">
      <c r="A283" s="13"/>
      <c r="B283" s="6"/>
      <c r="C283" s="6"/>
      <c r="G283" s="18"/>
      <c r="J283" s="19"/>
      <c r="K283" s="20"/>
    </row>
    <row r="284" spans="1:11" ht="13" x14ac:dyDescent="0.3">
      <c r="A284" s="13"/>
      <c r="B284" s="6"/>
      <c r="C284" s="6"/>
      <c r="G284" s="18"/>
      <c r="J284" s="19"/>
      <c r="K284" s="20"/>
    </row>
    <row r="285" spans="1:11" ht="13" x14ac:dyDescent="0.3">
      <c r="A285" s="13"/>
      <c r="B285" s="6"/>
      <c r="C285" s="6"/>
      <c r="G285" s="18"/>
      <c r="J285" s="19"/>
      <c r="K285" s="20"/>
    </row>
    <row r="286" spans="1:11" ht="13" x14ac:dyDescent="0.3">
      <c r="A286" s="13"/>
      <c r="B286" s="6"/>
      <c r="C286" s="6"/>
      <c r="G286" s="18"/>
      <c r="J286" s="19"/>
      <c r="K286" s="20"/>
    </row>
    <row r="287" spans="1:11" ht="13" x14ac:dyDescent="0.3">
      <c r="A287" s="13"/>
      <c r="B287" s="6"/>
      <c r="C287" s="6"/>
      <c r="G287" s="18"/>
      <c r="J287" s="19"/>
      <c r="K287" s="20"/>
    </row>
    <row r="288" spans="1:11" ht="13" x14ac:dyDescent="0.3">
      <c r="A288" s="13"/>
      <c r="B288" s="6"/>
      <c r="C288" s="6"/>
      <c r="G288" s="18"/>
      <c r="J288" s="19"/>
      <c r="K288" s="20"/>
    </row>
    <row r="289" spans="1:11" ht="13" x14ac:dyDescent="0.3">
      <c r="A289" s="13"/>
      <c r="B289" s="6"/>
      <c r="C289" s="6"/>
      <c r="G289" s="18"/>
      <c r="J289" s="19"/>
      <c r="K289" s="20"/>
    </row>
    <row r="290" spans="1:11" ht="13" x14ac:dyDescent="0.3">
      <c r="A290" s="13"/>
      <c r="B290" s="6"/>
      <c r="C290" s="6"/>
      <c r="G290" s="18"/>
      <c r="J290" s="19"/>
      <c r="K290" s="20"/>
    </row>
    <row r="291" spans="1:11" ht="13" x14ac:dyDescent="0.3">
      <c r="A291" s="13"/>
      <c r="B291" s="6"/>
      <c r="C291" s="6"/>
      <c r="G291" s="18"/>
      <c r="J291" s="19"/>
      <c r="K291" s="20"/>
    </row>
    <row r="292" spans="1:11" ht="13" x14ac:dyDescent="0.3">
      <c r="A292" s="13"/>
      <c r="B292" s="6"/>
      <c r="C292" s="6"/>
      <c r="G292" s="18"/>
      <c r="J292" s="19"/>
      <c r="K292" s="20"/>
    </row>
    <row r="293" spans="1:11" ht="13" x14ac:dyDescent="0.3">
      <c r="A293" s="13"/>
      <c r="B293" s="6"/>
      <c r="C293" s="6"/>
      <c r="G293" s="18"/>
      <c r="J293" s="19"/>
      <c r="K293" s="20"/>
    </row>
    <row r="294" spans="1:11" ht="13" x14ac:dyDescent="0.3">
      <c r="A294" s="13"/>
      <c r="B294" s="6"/>
      <c r="C294" s="6"/>
      <c r="G294" s="18"/>
      <c r="J294" s="19"/>
      <c r="K294" s="20"/>
    </row>
    <row r="295" spans="1:11" ht="13" x14ac:dyDescent="0.3">
      <c r="A295" s="13"/>
      <c r="B295" s="6"/>
      <c r="C295" s="6"/>
      <c r="G295" s="18"/>
      <c r="J295" s="19"/>
      <c r="K295" s="20"/>
    </row>
    <row r="296" spans="1:11" ht="13" x14ac:dyDescent="0.3">
      <c r="A296" s="13"/>
      <c r="B296" s="6"/>
      <c r="C296" s="6"/>
      <c r="G296" s="18"/>
      <c r="J296" s="19"/>
      <c r="K296" s="20"/>
    </row>
    <row r="297" spans="1:11" ht="13" x14ac:dyDescent="0.3">
      <c r="A297" s="13"/>
      <c r="B297" s="6"/>
      <c r="C297" s="6"/>
      <c r="G297" s="18"/>
      <c r="J297" s="19"/>
      <c r="K297" s="20"/>
    </row>
    <row r="298" spans="1:11" ht="13" x14ac:dyDescent="0.3">
      <c r="A298" s="13"/>
      <c r="B298" s="6"/>
      <c r="C298" s="6"/>
      <c r="G298" s="18"/>
      <c r="J298" s="19"/>
      <c r="K298" s="20"/>
    </row>
    <row r="299" spans="1:11" ht="13" x14ac:dyDescent="0.3">
      <c r="A299" s="13"/>
      <c r="B299" s="6"/>
      <c r="C299" s="6"/>
      <c r="G299" s="18"/>
      <c r="J299" s="19"/>
      <c r="K299" s="20"/>
    </row>
    <row r="300" spans="1:11" ht="13" x14ac:dyDescent="0.3">
      <c r="A300" s="13"/>
      <c r="B300" s="6"/>
      <c r="C300" s="6"/>
      <c r="G300" s="18"/>
      <c r="J300" s="19"/>
      <c r="K300" s="20"/>
    </row>
    <row r="301" spans="1:11" ht="13" x14ac:dyDescent="0.3">
      <c r="A301" s="13"/>
      <c r="B301" s="6"/>
      <c r="C301" s="6"/>
      <c r="G301" s="18"/>
      <c r="J301" s="19"/>
      <c r="K301" s="20"/>
    </row>
    <row r="302" spans="1:11" ht="13" x14ac:dyDescent="0.3">
      <c r="A302" s="13"/>
      <c r="B302" s="6"/>
      <c r="C302" s="6"/>
      <c r="G302" s="18"/>
      <c r="J302" s="19"/>
      <c r="K302" s="20"/>
    </row>
    <row r="303" spans="1:11" ht="13" x14ac:dyDescent="0.3">
      <c r="A303" s="13"/>
      <c r="B303" s="6"/>
      <c r="C303" s="6"/>
      <c r="G303" s="18"/>
      <c r="J303" s="19"/>
      <c r="K303" s="20"/>
    </row>
    <row r="304" spans="1:11" ht="13" x14ac:dyDescent="0.3">
      <c r="A304" s="13"/>
      <c r="B304" s="6"/>
      <c r="C304" s="6"/>
      <c r="G304" s="18"/>
      <c r="J304" s="19"/>
      <c r="K304" s="20"/>
    </row>
    <row r="305" spans="1:11" ht="13" x14ac:dyDescent="0.3">
      <c r="A305" s="13"/>
      <c r="B305" s="6"/>
      <c r="C305" s="6"/>
      <c r="G305" s="18"/>
      <c r="J305" s="19"/>
      <c r="K305" s="20"/>
    </row>
    <row r="306" spans="1:11" ht="13" x14ac:dyDescent="0.3">
      <c r="A306" s="13"/>
      <c r="B306" s="6"/>
      <c r="C306" s="6"/>
      <c r="G306" s="18"/>
      <c r="J306" s="19"/>
      <c r="K306" s="20"/>
    </row>
    <row r="307" spans="1:11" ht="13" x14ac:dyDescent="0.3">
      <c r="A307" s="13"/>
      <c r="B307" s="6"/>
      <c r="C307" s="6"/>
      <c r="G307" s="18"/>
      <c r="J307" s="19"/>
      <c r="K307" s="20"/>
    </row>
    <row r="308" spans="1:11" ht="13" x14ac:dyDescent="0.3">
      <c r="A308" s="13"/>
      <c r="B308" s="6"/>
      <c r="C308" s="6"/>
      <c r="G308" s="18"/>
      <c r="J308" s="19"/>
      <c r="K308" s="20"/>
    </row>
    <row r="309" spans="1:11" ht="13" x14ac:dyDescent="0.3">
      <c r="A309" s="13"/>
      <c r="B309" s="6"/>
      <c r="C309" s="6"/>
      <c r="G309" s="18"/>
      <c r="J309" s="19"/>
      <c r="K309" s="20"/>
    </row>
    <row r="310" spans="1:11" ht="13" x14ac:dyDescent="0.3">
      <c r="A310" s="13"/>
      <c r="B310" s="6"/>
      <c r="C310" s="6"/>
      <c r="G310" s="18"/>
      <c r="J310" s="19"/>
      <c r="K310" s="20"/>
    </row>
    <row r="311" spans="1:11" ht="13" x14ac:dyDescent="0.3">
      <c r="A311" s="13"/>
      <c r="B311" s="6"/>
      <c r="C311" s="6"/>
      <c r="G311" s="18"/>
      <c r="J311" s="19"/>
      <c r="K311" s="20"/>
    </row>
    <row r="312" spans="1:11" ht="13" x14ac:dyDescent="0.3">
      <c r="A312" s="13"/>
      <c r="B312" s="6"/>
      <c r="C312" s="6"/>
      <c r="G312" s="18"/>
      <c r="J312" s="19"/>
      <c r="K312" s="20"/>
    </row>
    <row r="313" spans="1:11" ht="13" x14ac:dyDescent="0.3">
      <c r="A313" s="13"/>
      <c r="B313" s="6"/>
      <c r="C313" s="6"/>
      <c r="G313" s="18"/>
      <c r="J313" s="19"/>
      <c r="K313" s="20"/>
    </row>
    <row r="314" spans="1:11" ht="13" x14ac:dyDescent="0.3">
      <c r="A314" s="13"/>
      <c r="B314" s="6"/>
      <c r="C314" s="6"/>
      <c r="G314" s="18"/>
      <c r="J314" s="19"/>
      <c r="K314" s="20"/>
    </row>
    <row r="315" spans="1:11" ht="13" x14ac:dyDescent="0.3">
      <c r="A315" s="13"/>
      <c r="B315" s="6"/>
      <c r="C315" s="6"/>
      <c r="G315" s="18"/>
      <c r="J315" s="19"/>
      <c r="K315" s="20"/>
    </row>
    <row r="316" spans="1:11" ht="13" x14ac:dyDescent="0.3">
      <c r="A316" s="13"/>
      <c r="B316" s="6"/>
      <c r="C316" s="6"/>
      <c r="G316" s="18"/>
      <c r="J316" s="19"/>
      <c r="K316" s="20"/>
    </row>
    <row r="317" spans="1:11" ht="13" x14ac:dyDescent="0.3">
      <c r="A317" s="13"/>
      <c r="B317" s="6"/>
      <c r="C317" s="6"/>
      <c r="G317" s="18"/>
      <c r="J317" s="19"/>
      <c r="K317" s="20"/>
    </row>
    <row r="318" spans="1:11" ht="13" x14ac:dyDescent="0.3">
      <c r="A318" s="13"/>
      <c r="B318" s="6"/>
      <c r="C318" s="6"/>
      <c r="G318" s="18"/>
      <c r="J318" s="19"/>
      <c r="K318" s="20"/>
    </row>
    <row r="319" spans="1:11" ht="13" x14ac:dyDescent="0.3">
      <c r="A319" s="13"/>
      <c r="B319" s="6"/>
      <c r="C319" s="6"/>
      <c r="G319" s="18"/>
      <c r="J319" s="19"/>
      <c r="K319" s="20"/>
    </row>
    <row r="320" spans="1:11" ht="13" x14ac:dyDescent="0.3">
      <c r="A320" s="13"/>
      <c r="B320" s="6"/>
      <c r="C320" s="6"/>
      <c r="G320" s="18"/>
      <c r="J320" s="19"/>
      <c r="K320" s="20"/>
    </row>
    <row r="321" spans="1:11" ht="13" x14ac:dyDescent="0.3">
      <c r="A321" s="13"/>
      <c r="B321" s="6"/>
      <c r="C321" s="6"/>
      <c r="G321" s="18"/>
      <c r="J321" s="19"/>
      <c r="K321" s="20"/>
    </row>
    <row r="322" spans="1:11" ht="13" x14ac:dyDescent="0.3">
      <c r="A322" s="13"/>
      <c r="B322" s="6"/>
      <c r="C322" s="6"/>
      <c r="G322" s="18"/>
      <c r="J322" s="19"/>
      <c r="K322" s="20"/>
    </row>
    <row r="323" spans="1:11" ht="13" x14ac:dyDescent="0.3">
      <c r="A323" s="13"/>
      <c r="B323" s="6"/>
      <c r="C323" s="6"/>
      <c r="G323" s="18"/>
      <c r="J323" s="19"/>
      <c r="K323" s="20"/>
    </row>
    <row r="324" spans="1:11" ht="13" x14ac:dyDescent="0.3">
      <c r="A324" s="13"/>
      <c r="B324" s="6"/>
      <c r="C324" s="6"/>
      <c r="G324" s="18"/>
      <c r="J324" s="19"/>
      <c r="K324" s="20"/>
    </row>
    <row r="325" spans="1:11" ht="13" x14ac:dyDescent="0.3">
      <c r="A325" s="13"/>
      <c r="B325" s="6"/>
      <c r="C325" s="6"/>
      <c r="G325" s="18"/>
      <c r="J325" s="19"/>
      <c r="K325" s="20"/>
    </row>
    <row r="326" spans="1:11" ht="13" x14ac:dyDescent="0.3">
      <c r="A326" s="13"/>
      <c r="B326" s="6"/>
      <c r="C326" s="6"/>
      <c r="G326" s="18"/>
      <c r="J326" s="19"/>
      <c r="K326" s="20"/>
    </row>
    <row r="327" spans="1:11" ht="13" x14ac:dyDescent="0.3">
      <c r="A327" s="13"/>
      <c r="B327" s="6"/>
      <c r="C327" s="6"/>
      <c r="G327" s="18"/>
      <c r="J327" s="19"/>
      <c r="K327" s="20"/>
    </row>
    <row r="328" spans="1:11" ht="13" x14ac:dyDescent="0.3">
      <c r="A328" s="13"/>
      <c r="B328" s="6"/>
      <c r="C328" s="6"/>
      <c r="G328" s="18"/>
      <c r="J328" s="19"/>
      <c r="K328" s="20"/>
    </row>
    <row r="329" spans="1:11" ht="13" x14ac:dyDescent="0.3">
      <c r="A329" s="13"/>
      <c r="B329" s="6"/>
      <c r="C329" s="6"/>
      <c r="G329" s="18"/>
      <c r="J329" s="19"/>
      <c r="K329" s="20"/>
    </row>
    <row r="330" spans="1:11" ht="13" x14ac:dyDescent="0.3">
      <c r="A330" s="13"/>
      <c r="B330" s="6"/>
      <c r="C330" s="6"/>
      <c r="G330" s="18"/>
      <c r="J330" s="19"/>
      <c r="K330" s="20"/>
    </row>
    <row r="331" spans="1:11" ht="13" x14ac:dyDescent="0.3">
      <c r="A331" s="13"/>
      <c r="B331" s="6"/>
      <c r="C331" s="6"/>
      <c r="G331" s="18"/>
      <c r="J331" s="19"/>
      <c r="K331" s="20"/>
    </row>
    <row r="332" spans="1:11" ht="13" x14ac:dyDescent="0.3">
      <c r="A332" s="13"/>
      <c r="B332" s="6"/>
      <c r="C332" s="6"/>
      <c r="G332" s="18"/>
      <c r="J332" s="19"/>
      <c r="K332" s="20"/>
    </row>
    <row r="333" spans="1:11" ht="13" x14ac:dyDescent="0.3">
      <c r="A333" s="13"/>
      <c r="B333" s="6"/>
      <c r="C333" s="6"/>
      <c r="G333" s="18"/>
      <c r="J333" s="19"/>
      <c r="K333" s="20"/>
    </row>
    <row r="334" spans="1:11" ht="13" x14ac:dyDescent="0.3">
      <c r="A334" s="13"/>
      <c r="B334" s="6"/>
      <c r="C334" s="6"/>
      <c r="G334" s="18"/>
      <c r="J334" s="19"/>
      <c r="K334" s="20"/>
    </row>
    <row r="335" spans="1:11" ht="13" x14ac:dyDescent="0.3">
      <c r="A335" s="13"/>
      <c r="B335" s="6"/>
      <c r="C335" s="6"/>
      <c r="G335" s="18"/>
      <c r="J335" s="19"/>
      <c r="K335" s="20"/>
    </row>
    <row r="336" spans="1:11" ht="13" x14ac:dyDescent="0.3">
      <c r="A336" s="13"/>
      <c r="B336" s="6"/>
      <c r="C336" s="6"/>
      <c r="G336" s="18"/>
      <c r="J336" s="19"/>
      <c r="K336" s="20"/>
    </row>
    <row r="337" spans="1:11" ht="13" x14ac:dyDescent="0.3">
      <c r="A337" s="13"/>
      <c r="B337" s="6"/>
      <c r="C337" s="6"/>
      <c r="G337" s="18"/>
      <c r="J337" s="19"/>
      <c r="K337" s="20"/>
    </row>
    <row r="338" spans="1:11" ht="13" x14ac:dyDescent="0.3">
      <c r="A338" s="13"/>
      <c r="B338" s="6"/>
      <c r="C338" s="6"/>
      <c r="G338" s="18"/>
      <c r="J338" s="19"/>
      <c r="K338" s="20"/>
    </row>
    <row r="339" spans="1:11" ht="13" x14ac:dyDescent="0.3">
      <c r="A339" s="13"/>
      <c r="B339" s="6"/>
      <c r="C339" s="6"/>
      <c r="G339" s="18"/>
      <c r="J339" s="19"/>
      <c r="K339" s="20"/>
    </row>
    <row r="340" spans="1:11" ht="13" x14ac:dyDescent="0.3">
      <c r="A340" s="13"/>
      <c r="B340" s="6"/>
      <c r="C340" s="6"/>
      <c r="G340" s="18"/>
      <c r="J340" s="19"/>
      <c r="K340" s="20"/>
    </row>
    <row r="341" spans="1:11" ht="13" x14ac:dyDescent="0.3">
      <c r="A341" s="13"/>
      <c r="B341" s="6"/>
      <c r="C341" s="6"/>
      <c r="G341" s="18"/>
      <c r="J341" s="19"/>
      <c r="K341" s="20"/>
    </row>
    <row r="342" spans="1:11" ht="13" x14ac:dyDescent="0.3">
      <c r="A342" s="13"/>
      <c r="B342" s="6"/>
      <c r="C342" s="6"/>
      <c r="G342" s="18"/>
      <c r="J342" s="19"/>
      <c r="K342" s="20"/>
    </row>
    <row r="343" spans="1:11" ht="13" x14ac:dyDescent="0.3">
      <c r="A343" s="13"/>
      <c r="B343" s="6"/>
      <c r="C343" s="6"/>
      <c r="G343" s="18"/>
      <c r="J343" s="19"/>
      <c r="K343" s="20"/>
    </row>
    <row r="344" spans="1:11" ht="13" x14ac:dyDescent="0.3">
      <c r="A344" s="13"/>
      <c r="B344" s="6"/>
      <c r="C344" s="6"/>
      <c r="G344" s="18"/>
      <c r="J344" s="19"/>
      <c r="K344" s="20"/>
    </row>
    <row r="345" spans="1:11" ht="13" x14ac:dyDescent="0.3">
      <c r="A345" s="13"/>
      <c r="B345" s="6"/>
      <c r="C345" s="6"/>
      <c r="G345" s="18"/>
      <c r="J345" s="19"/>
      <c r="K345" s="20"/>
    </row>
    <row r="346" spans="1:11" ht="13" x14ac:dyDescent="0.3">
      <c r="A346" s="13"/>
      <c r="B346" s="6"/>
      <c r="C346" s="6"/>
      <c r="G346" s="18"/>
      <c r="J346" s="19"/>
      <c r="K346" s="20"/>
    </row>
    <row r="347" spans="1:11" ht="13" x14ac:dyDescent="0.3">
      <c r="A347" s="13"/>
      <c r="B347" s="6"/>
      <c r="C347" s="6"/>
      <c r="G347" s="18"/>
      <c r="J347" s="19"/>
      <c r="K347" s="20"/>
    </row>
    <row r="348" spans="1:11" ht="13" x14ac:dyDescent="0.3">
      <c r="A348" s="13"/>
      <c r="B348" s="6"/>
      <c r="C348" s="6"/>
      <c r="G348" s="18"/>
      <c r="J348" s="19"/>
      <c r="K348" s="20"/>
    </row>
    <row r="349" spans="1:11" ht="13" x14ac:dyDescent="0.3">
      <c r="A349" s="13"/>
      <c r="B349" s="6"/>
      <c r="C349" s="6"/>
      <c r="G349" s="18"/>
      <c r="J349" s="19"/>
      <c r="K349" s="20"/>
    </row>
    <row r="350" spans="1:11" ht="13" x14ac:dyDescent="0.3">
      <c r="A350" s="13"/>
      <c r="B350" s="6"/>
      <c r="C350" s="6"/>
      <c r="G350" s="18"/>
      <c r="J350" s="19"/>
      <c r="K350" s="20"/>
    </row>
    <row r="351" spans="1:11" ht="13" x14ac:dyDescent="0.3">
      <c r="A351" s="13"/>
      <c r="B351" s="6"/>
      <c r="C351" s="6"/>
      <c r="G351" s="18"/>
      <c r="J351" s="19"/>
      <c r="K351" s="20"/>
    </row>
    <row r="352" spans="1:11" ht="13" x14ac:dyDescent="0.3">
      <c r="A352" s="13"/>
      <c r="B352" s="6"/>
      <c r="C352" s="6"/>
      <c r="G352" s="18"/>
      <c r="J352" s="19"/>
      <c r="K352" s="20"/>
    </row>
    <row r="353" spans="1:11" ht="13" x14ac:dyDescent="0.3">
      <c r="A353" s="13"/>
      <c r="B353" s="6"/>
      <c r="C353" s="6"/>
      <c r="G353" s="18"/>
      <c r="J353" s="19"/>
      <c r="K353" s="20"/>
    </row>
    <row r="354" spans="1:11" ht="13" x14ac:dyDescent="0.3">
      <c r="A354" s="13"/>
      <c r="B354" s="6"/>
      <c r="C354" s="6"/>
      <c r="G354" s="18"/>
      <c r="J354" s="19"/>
      <c r="K354" s="20"/>
    </row>
    <row r="355" spans="1:11" ht="13" x14ac:dyDescent="0.3">
      <c r="A355" s="13"/>
      <c r="B355" s="6"/>
      <c r="C355" s="6"/>
      <c r="G355" s="18"/>
      <c r="J355" s="19"/>
      <c r="K355" s="20"/>
    </row>
    <row r="356" spans="1:11" ht="13" x14ac:dyDescent="0.3">
      <c r="A356" s="13"/>
      <c r="B356" s="6"/>
      <c r="C356" s="6"/>
      <c r="G356" s="18"/>
      <c r="J356" s="19"/>
      <c r="K356" s="20"/>
    </row>
    <row r="357" spans="1:11" ht="13" x14ac:dyDescent="0.3">
      <c r="A357" s="13"/>
      <c r="B357" s="6"/>
      <c r="C357" s="6"/>
      <c r="G357" s="18"/>
      <c r="J357" s="19"/>
      <c r="K357" s="20"/>
    </row>
    <row r="358" spans="1:11" ht="13" x14ac:dyDescent="0.3">
      <c r="A358" s="13"/>
      <c r="B358" s="6"/>
      <c r="C358" s="6"/>
      <c r="G358" s="18"/>
      <c r="J358" s="19"/>
      <c r="K358" s="20"/>
    </row>
    <row r="359" spans="1:11" ht="13" x14ac:dyDescent="0.3">
      <c r="A359" s="13"/>
      <c r="B359" s="6"/>
      <c r="C359" s="6"/>
      <c r="G359" s="18"/>
      <c r="J359" s="19"/>
      <c r="K359" s="20"/>
    </row>
    <row r="360" spans="1:11" ht="13" x14ac:dyDescent="0.3">
      <c r="A360" s="13"/>
      <c r="B360" s="6"/>
      <c r="C360" s="6"/>
      <c r="G360" s="18"/>
      <c r="J360" s="19"/>
      <c r="K360" s="20"/>
    </row>
    <row r="361" spans="1:11" ht="13" x14ac:dyDescent="0.3">
      <c r="A361" s="13"/>
      <c r="B361" s="6"/>
      <c r="C361" s="6"/>
      <c r="G361" s="18"/>
      <c r="J361" s="19"/>
      <c r="K361" s="20"/>
    </row>
    <row r="362" spans="1:11" ht="13" x14ac:dyDescent="0.3">
      <c r="A362" s="13"/>
      <c r="B362" s="6"/>
      <c r="C362" s="6"/>
      <c r="G362" s="18"/>
      <c r="J362" s="19"/>
      <c r="K362" s="20"/>
    </row>
    <row r="363" spans="1:11" ht="13" x14ac:dyDescent="0.3">
      <c r="A363" s="13"/>
      <c r="B363" s="6"/>
      <c r="C363" s="6"/>
      <c r="G363" s="18"/>
      <c r="J363" s="19"/>
      <c r="K363" s="20"/>
    </row>
    <row r="364" spans="1:11" ht="13" x14ac:dyDescent="0.3">
      <c r="A364" s="13"/>
      <c r="B364" s="6"/>
      <c r="C364" s="6"/>
      <c r="G364" s="18"/>
      <c r="J364" s="19"/>
      <c r="K364" s="20"/>
    </row>
    <row r="365" spans="1:11" ht="13" x14ac:dyDescent="0.3">
      <c r="A365" s="13"/>
      <c r="B365" s="6"/>
      <c r="C365" s="6"/>
      <c r="G365" s="18"/>
      <c r="J365" s="19"/>
      <c r="K365" s="20"/>
    </row>
    <row r="366" spans="1:11" ht="13" x14ac:dyDescent="0.3">
      <c r="A366" s="13"/>
      <c r="B366" s="6"/>
      <c r="C366" s="6"/>
      <c r="G366" s="18"/>
      <c r="J366" s="19"/>
      <c r="K366" s="20"/>
    </row>
    <row r="367" spans="1:11" ht="13" x14ac:dyDescent="0.3">
      <c r="A367" s="13"/>
      <c r="B367" s="6"/>
      <c r="C367" s="6"/>
      <c r="G367" s="18"/>
      <c r="J367" s="19"/>
      <c r="K367" s="20"/>
    </row>
    <row r="368" spans="1:11" ht="13" x14ac:dyDescent="0.3">
      <c r="A368" s="13"/>
      <c r="B368" s="6"/>
      <c r="C368" s="6"/>
      <c r="G368" s="18"/>
      <c r="J368" s="19"/>
      <c r="K368" s="20"/>
    </row>
    <row r="369" spans="1:11" ht="13" x14ac:dyDescent="0.3">
      <c r="A369" s="13"/>
      <c r="B369" s="6"/>
      <c r="C369" s="6"/>
      <c r="G369" s="18"/>
      <c r="J369" s="19"/>
      <c r="K369" s="20"/>
    </row>
    <row r="370" spans="1:11" ht="13" x14ac:dyDescent="0.3">
      <c r="A370" s="13"/>
      <c r="B370" s="6"/>
      <c r="C370" s="6"/>
      <c r="G370" s="18"/>
      <c r="J370" s="19"/>
      <c r="K370" s="20"/>
    </row>
    <row r="371" spans="1:11" ht="13" x14ac:dyDescent="0.3">
      <c r="A371" s="13"/>
      <c r="B371" s="6"/>
      <c r="C371" s="6"/>
      <c r="G371" s="18"/>
      <c r="J371" s="19"/>
      <c r="K371" s="20"/>
    </row>
    <row r="372" spans="1:11" ht="13" x14ac:dyDescent="0.3">
      <c r="A372" s="13"/>
      <c r="B372" s="6"/>
      <c r="C372" s="6"/>
      <c r="G372" s="18"/>
      <c r="J372" s="19"/>
      <c r="K372" s="20"/>
    </row>
    <row r="373" spans="1:11" ht="13" x14ac:dyDescent="0.3">
      <c r="A373" s="13"/>
      <c r="B373" s="6"/>
      <c r="C373" s="6"/>
      <c r="G373" s="18"/>
      <c r="J373" s="19"/>
      <c r="K373" s="20"/>
    </row>
    <row r="374" spans="1:11" ht="13" x14ac:dyDescent="0.3">
      <c r="A374" s="13"/>
      <c r="B374" s="6"/>
      <c r="C374" s="6"/>
      <c r="G374" s="18"/>
      <c r="J374" s="19"/>
      <c r="K374" s="20"/>
    </row>
    <row r="375" spans="1:11" ht="13" x14ac:dyDescent="0.3">
      <c r="A375" s="13"/>
      <c r="B375" s="6"/>
      <c r="C375" s="6"/>
      <c r="G375" s="18"/>
      <c r="J375" s="19"/>
      <c r="K375" s="20"/>
    </row>
    <row r="376" spans="1:11" ht="13" x14ac:dyDescent="0.3">
      <c r="A376" s="13"/>
      <c r="B376" s="6"/>
      <c r="C376" s="6"/>
      <c r="G376" s="18"/>
      <c r="J376" s="19"/>
      <c r="K376" s="20"/>
    </row>
    <row r="377" spans="1:11" ht="13" x14ac:dyDescent="0.3">
      <c r="A377" s="13"/>
      <c r="B377" s="6"/>
      <c r="C377" s="6"/>
      <c r="G377" s="18"/>
      <c r="J377" s="19"/>
      <c r="K377" s="20"/>
    </row>
    <row r="378" spans="1:11" ht="13" x14ac:dyDescent="0.3">
      <c r="A378" s="13"/>
      <c r="B378" s="6"/>
      <c r="C378" s="6"/>
      <c r="G378" s="18"/>
      <c r="J378" s="19"/>
      <c r="K378" s="20"/>
    </row>
    <row r="379" spans="1:11" ht="13" x14ac:dyDescent="0.3">
      <c r="A379" s="13"/>
      <c r="B379" s="6"/>
      <c r="C379" s="6"/>
      <c r="G379" s="18"/>
      <c r="J379" s="19"/>
      <c r="K379" s="20"/>
    </row>
    <row r="380" spans="1:11" ht="13" x14ac:dyDescent="0.3">
      <c r="A380" s="13"/>
      <c r="B380" s="6"/>
      <c r="C380" s="6"/>
      <c r="G380" s="18"/>
      <c r="J380" s="19"/>
      <c r="K380" s="20"/>
    </row>
    <row r="381" spans="1:11" ht="13" x14ac:dyDescent="0.3">
      <c r="A381" s="13"/>
      <c r="B381" s="6"/>
      <c r="C381" s="6"/>
      <c r="G381" s="18"/>
      <c r="J381" s="19"/>
      <c r="K381" s="20"/>
    </row>
    <row r="382" spans="1:11" ht="13" x14ac:dyDescent="0.3">
      <c r="A382" s="13"/>
      <c r="B382" s="6"/>
      <c r="C382" s="6"/>
      <c r="G382" s="18"/>
      <c r="J382" s="19"/>
      <c r="K382" s="20"/>
    </row>
    <row r="383" spans="1:11" ht="13" x14ac:dyDescent="0.3">
      <c r="A383" s="13"/>
      <c r="B383" s="6"/>
      <c r="C383" s="6"/>
      <c r="G383" s="18"/>
      <c r="J383" s="19"/>
      <c r="K383" s="20"/>
    </row>
    <row r="384" spans="1:11" ht="13" x14ac:dyDescent="0.3">
      <c r="A384" s="13"/>
      <c r="B384" s="6"/>
      <c r="C384" s="6"/>
      <c r="G384" s="18"/>
      <c r="J384" s="19"/>
      <c r="K384" s="20"/>
    </row>
    <row r="385" spans="1:11" ht="13" x14ac:dyDescent="0.3">
      <c r="A385" s="13"/>
      <c r="B385" s="6"/>
      <c r="C385" s="6"/>
      <c r="G385" s="18"/>
      <c r="J385" s="19"/>
      <c r="K385" s="20"/>
    </row>
    <row r="386" spans="1:11" ht="13" x14ac:dyDescent="0.3">
      <c r="A386" s="13"/>
      <c r="B386" s="6"/>
      <c r="C386" s="6"/>
      <c r="G386" s="18"/>
      <c r="J386" s="19"/>
      <c r="K386" s="20"/>
    </row>
    <row r="387" spans="1:11" ht="13" x14ac:dyDescent="0.3">
      <c r="A387" s="13"/>
      <c r="B387" s="6"/>
      <c r="C387" s="6"/>
      <c r="G387" s="18"/>
      <c r="J387" s="19"/>
      <c r="K387" s="20"/>
    </row>
    <row r="388" spans="1:11" ht="13" x14ac:dyDescent="0.3">
      <c r="A388" s="13"/>
      <c r="B388" s="6"/>
      <c r="C388" s="6"/>
      <c r="G388" s="18"/>
      <c r="J388" s="19"/>
      <c r="K388" s="20"/>
    </row>
    <row r="389" spans="1:11" ht="13" x14ac:dyDescent="0.3">
      <c r="A389" s="13"/>
      <c r="B389" s="6"/>
      <c r="C389" s="6"/>
      <c r="G389" s="18"/>
      <c r="J389" s="19"/>
      <c r="K389" s="20"/>
    </row>
    <row r="390" spans="1:11" ht="13" x14ac:dyDescent="0.3">
      <c r="A390" s="13"/>
      <c r="B390" s="6"/>
      <c r="C390" s="6"/>
      <c r="G390" s="18"/>
      <c r="J390" s="19"/>
      <c r="K390" s="20"/>
    </row>
    <row r="391" spans="1:11" ht="13" x14ac:dyDescent="0.3">
      <c r="A391" s="13"/>
      <c r="B391" s="6"/>
      <c r="C391" s="6"/>
      <c r="G391" s="18"/>
      <c r="J391" s="19"/>
      <c r="K391" s="20"/>
    </row>
    <row r="392" spans="1:11" ht="13" x14ac:dyDescent="0.3">
      <c r="A392" s="13"/>
      <c r="B392" s="6"/>
      <c r="C392" s="6"/>
      <c r="G392" s="18"/>
      <c r="J392" s="19"/>
      <c r="K392" s="20"/>
    </row>
    <row r="393" spans="1:11" ht="13" x14ac:dyDescent="0.3">
      <c r="A393" s="13"/>
      <c r="B393" s="6"/>
      <c r="C393" s="6"/>
      <c r="G393" s="18"/>
      <c r="J393" s="19"/>
      <c r="K393" s="20"/>
    </row>
    <row r="394" spans="1:11" ht="13" x14ac:dyDescent="0.3">
      <c r="A394" s="13"/>
      <c r="B394" s="6"/>
      <c r="C394" s="6"/>
      <c r="G394" s="18"/>
      <c r="J394" s="19"/>
      <c r="K394" s="20"/>
    </row>
    <row r="395" spans="1:11" ht="13" x14ac:dyDescent="0.3">
      <c r="A395" s="13"/>
      <c r="B395" s="6"/>
      <c r="C395" s="6"/>
      <c r="G395" s="18"/>
      <c r="J395" s="19"/>
      <c r="K395" s="20"/>
    </row>
    <row r="396" spans="1:11" ht="13" x14ac:dyDescent="0.3">
      <c r="A396" s="13"/>
      <c r="B396" s="6"/>
      <c r="C396" s="6"/>
      <c r="G396" s="18"/>
      <c r="J396" s="19"/>
      <c r="K396" s="20"/>
    </row>
    <row r="397" spans="1:11" ht="13" x14ac:dyDescent="0.3">
      <c r="A397" s="13"/>
      <c r="B397" s="6"/>
      <c r="C397" s="6"/>
      <c r="G397" s="18"/>
      <c r="J397" s="19"/>
      <c r="K397" s="20"/>
    </row>
    <row r="398" spans="1:11" ht="13" x14ac:dyDescent="0.3">
      <c r="A398" s="13"/>
      <c r="B398" s="6"/>
      <c r="C398" s="6"/>
      <c r="G398" s="18"/>
      <c r="J398" s="19"/>
      <c r="K398" s="20"/>
    </row>
    <row r="399" spans="1:11" ht="13" x14ac:dyDescent="0.3">
      <c r="A399" s="13"/>
      <c r="B399" s="6"/>
      <c r="C399" s="6"/>
      <c r="G399" s="18"/>
      <c r="J399" s="19"/>
      <c r="K399" s="20"/>
    </row>
    <row r="400" spans="1:11" ht="13" x14ac:dyDescent="0.3">
      <c r="A400" s="13"/>
      <c r="B400" s="6"/>
      <c r="C400" s="6"/>
      <c r="G400" s="18"/>
      <c r="J400" s="19"/>
      <c r="K400" s="20"/>
    </row>
    <row r="401" spans="1:11" ht="13" x14ac:dyDescent="0.3">
      <c r="A401" s="13"/>
      <c r="B401" s="6"/>
      <c r="C401" s="6"/>
      <c r="G401" s="18"/>
      <c r="J401" s="19"/>
      <c r="K401" s="20"/>
    </row>
    <row r="402" spans="1:11" ht="13" x14ac:dyDescent="0.3">
      <c r="A402" s="13"/>
      <c r="B402" s="6"/>
      <c r="C402" s="6"/>
      <c r="G402" s="18"/>
      <c r="J402" s="19"/>
      <c r="K402" s="20"/>
    </row>
    <row r="403" spans="1:11" ht="13" x14ac:dyDescent="0.3">
      <c r="A403" s="13"/>
      <c r="B403" s="6"/>
      <c r="C403" s="6"/>
      <c r="G403" s="18"/>
      <c r="J403" s="19"/>
      <c r="K403" s="20"/>
    </row>
    <row r="404" spans="1:11" ht="13" x14ac:dyDescent="0.3">
      <c r="A404" s="13"/>
      <c r="B404" s="6"/>
      <c r="C404" s="6"/>
      <c r="G404" s="18"/>
      <c r="J404" s="19"/>
      <c r="K404" s="20"/>
    </row>
    <row r="405" spans="1:11" ht="13" x14ac:dyDescent="0.3">
      <c r="A405" s="13"/>
      <c r="B405" s="6"/>
      <c r="C405" s="6"/>
      <c r="G405" s="18"/>
      <c r="J405" s="19"/>
      <c r="K405" s="20"/>
    </row>
    <row r="406" spans="1:11" ht="13" x14ac:dyDescent="0.3">
      <c r="A406" s="13"/>
      <c r="B406" s="6"/>
      <c r="C406" s="6"/>
      <c r="G406" s="18"/>
      <c r="J406" s="19"/>
      <c r="K406" s="20"/>
    </row>
    <row r="407" spans="1:11" ht="13" x14ac:dyDescent="0.3">
      <c r="A407" s="13"/>
      <c r="B407" s="6"/>
      <c r="C407" s="6"/>
      <c r="G407" s="18"/>
      <c r="J407" s="19"/>
      <c r="K407" s="20"/>
    </row>
    <row r="408" spans="1:11" ht="13" x14ac:dyDescent="0.3">
      <c r="A408" s="13"/>
      <c r="B408" s="6"/>
      <c r="C408" s="6"/>
      <c r="G408" s="18"/>
      <c r="J408" s="19"/>
      <c r="K408" s="20"/>
    </row>
    <row r="409" spans="1:11" ht="13" x14ac:dyDescent="0.3">
      <c r="A409" s="13"/>
      <c r="B409" s="6"/>
      <c r="C409" s="6"/>
      <c r="G409" s="18"/>
      <c r="J409" s="19"/>
      <c r="K409" s="20"/>
    </row>
    <row r="410" spans="1:11" ht="13" x14ac:dyDescent="0.3">
      <c r="A410" s="13"/>
      <c r="B410" s="6"/>
      <c r="C410" s="6"/>
      <c r="G410" s="18"/>
      <c r="J410" s="19"/>
      <c r="K410" s="20"/>
    </row>
    <row r="411" spans="1:11" ht="13" x14ac:dyDescent="0.3">
      <c r="A411" s="13"/>
      <c r="B411" s="6"/>
      <c r="C411" s="6"/>
      <c r="G411" s="18"/>
      <c r="J411" s="19"/>
      <c r="K411" s="20"/>
    </row>
    <row r="412" spans="1:11" ht="13" x14ac:dyDescent="0.3">
      <c r="A412" s="13"/>
      <c r="B412" s="6"/>
      <c r="C412" s="6"/>
      <c r="G412" s="18"/>
      <c r="J412" s="19"/>
      <c r="K412" s="20"/>
    </row>
    <row r="413" spans="1:11" ht="13" x14ac:dyDescent="0.3">
      <c r="A413" s="13"/>
      <c r="B413" s="6"/>
      <c r="C413" s="6"/>
      <c r="G413" s="18"/>
      <c r="J413" s="19"/>
      <c r="K413" s="20"/>
    </row>
    <row r="414" spans="1:11" ht="13" x14ac:dyDescent="0.3">
      <c r="A414" s="13"/>
      <c r="B414" s="6"/>
      <c r="C414" s="6"/>
      <c r="G414" s="18"/>
      <c r="J414" s="19"/>
      <c r="K414" s="20"/>
    </row>
    <row r="415" spans="1:11" ht="13" x14ac:dyDescent="0.3">
      <c r="A415" s="13"/>
      <c r="B415" s="6"/>
      <c r="C415" s="6"/>
      <c r="G415" s="18"/>
      <c r="J415" s="19"/>
      <c r="K415" s="20"/>
    </row>
    <row r="416" spans="1:11" ht="13" x14ac:dyDescent="0.3">
      <c r="A416" s="13"/>
      <c r="B416" s="6"/>
      <c r="C416" s="6"/>
      <c r="G416" s="18"/>
      <c r="J416" s="19"/>
      <c r="K416" s="20"/>
    </row>
    <row r="417" spans="1:11" ht="13" x14ac:dyDescent="0.3">
      <c r="A417" s="13"/>
      <c r="B417" s="6"/>
      <c r="C417" s="6"/>
      <c r="G417" s="18"/>
      <c r="J417" s="19"/>
      <c r="K417" s="20"/>
    </row>
    <row r="418" spans="1:11" ht="13" x14ac:dyDescent="0.3">
      <c r="A418" s="13"/>
      <c r="B418" s="6"/>
      <c r="C418" s="6"/>
      <c r="G418" s="18"/>
      <c r="J418" s="19"/>
      <c r="K418" s="20"/>
    </row>
    <row r="419" spans="1:11" ht="13" x14ac:dyDescent="0.3">
      <c r="A419" s="13"/>
      <c r="B419" s="6"/>
      <c r="C419" s="6"/>
      <c r="G419" s="18"/>
      <c r="J419" s="19"/>
      <c r="K419" s="20"/>
    </row>
    <row r="420" spans="1:11" ht="13" x14ac:dyDescent="0.3">
      <c r="A420" s="13"/>
      <c r="B420" s="6"/>
      <c r="C420" s="6"/>
      <c r="G420" s="18"/>
      <c r="J420" s="19"/>
      <c r="K420" s="20"/>
    </row>
    <row r="421" spans="1:11" ht="13" x14ac:dyDescent="0.3">
      <c r="A421" s="13"/>
      <c r="B421" s="6"/>
      <c r="C421" s="6"/>
      <c r="G421" s="18"/>
      <c r="J421" s="19"/>
      <c r="K421" s="20"/>
    </row>
    <row r="422" spans="1:11" ht="13" x14ac:dyDescent="0.3">
      <c r="A422" s="13"/>
      <c r="B422" s="6"/>
      <c r="C422" s="6"/>
      <c r="G422" s="18"/>
      <c r="J422" s="19"/>
      <c r="K422" s="20"/>
    </row>
    <row r="423" spans="1:11" ht="13" x14ac:dyDescent="0.3">
      <c r="A423" s="13"/>
      <c r="B423" s="6"/>
      <c r="C423" s="6"/>
      <c r="G423" s="18"/>
      <c r="J423" s="19"/>
      <c r="K423" s="20"/>
    </row>
    <row r="424" spans="1:11" ht="13" x14ac:dyDescent="0.3">
      <c r="A424" s="13"/>
      <c r="B424" s="6"/>
      <c r="C424" s="6"/>
      <c r="G424" s="18"/>
      <c r="J424" s="19"/>
      <c r="K424" s="20"/>
    </row>
    <row r="425" spans="1:11" ht="13" x14ac:dyDescent="0.3">
      <c r="A425" s="13"/>
      <c r="B425" s="6"/>
      <c r="C425" s="6"/>
      <c r="G425" s="18"/>
      <c r="J425" s="19"/>
      <c r="K425" s="20"/>
    </row>
    <row r="426" spans="1:11" ht="13" x14ac:dyDescent="0.3">
      <c r="A426" s="13"/>
      <c r="B426" s="6"/>
      <c r="C426" s="6"/>
      <c r="G426" s="18"/>
      <c r="J426" s="19"/>
      <c r="K426" s="20"/>
    </row>
    <row r="427" spans="1:11" ht="13" x14ac:dyDescent="0.3">
      <c r="A427" s="13"/>
      <c r="B427" s="6"/>
      <c r="C427" s="6"/>
      <c r="G427" s="18"/>
      <c r="J427" s="19"/>
      <c r="K427" s="20"/>
    </row>
    <row r="428" spans="1:11" ht="13" x14ac:dyDescent="0.3">
      <c r="A428" s="13"/>
      <c r="B428" s="6"/>
      <c r="C428" s="6"/>
      <c r="G428" s="18"/>
      <c r="J428" s="19"/>
      <c r="K428" s="20"/>
    </row>
    <row r="429" spans="1:11" ht="13" x14ac:dyDescent="0.3">
      <c r="A429" s="13"/>
      <c r="B429" s="6"/>
      <c r="C429" s="6"/>
      <c r="G429" s="18"/>
      <c r="J429" s="19"/>
      <c r="K429" s="20"/>
    </row>
    <row r="430" spans="1:11" ht="13" x14ac:dyDescent="0.3">
      <c r="A430" s="13"/>
      <c r="B430" s="6"/>
      <c r="C430" s="6"/>
      <c r="G430" s="18"/>
      <c r="J430" s="19"/>
      <c r="K430" s="20"/>
    </row>
    <row r="431" spans="1:11" ht="13" x14ac:dyDescent="0.3">
      <c r="A431" s="13"/>
      <c r="B431" s="6"/>
      <c r="C431" s="6"/>
      <c r="G431" s="18"/>
      <c r="J431" s="19"/>
      <c r="K431" s="20"/>
    </row>
    <row r="432" spans="1:11" ht="13" x14ac:dyDescent="0.3">
      <c r="A432" s="13"/>
      <c r="B432" s="6"/>
      <c r="C432" s="6"/>
      <c r="G432" s="18"/>
      <c r="J432" s="19"/>
      <c r="K432" s="20"/>
    </row>
    <row r="433" spans="1:11" ht="13" x14ac:dyDescent="0.3">
      <c r="A433" s="13"/>
      <c r="B433" s="6"/>
      <c r="C433" s="6"/>
      <c r="G433" s="18"/>
      <c r="J433" s="19"/>
      <c r="K433" s="20"/>
    </row>
    <row r="434" spans="1:11" ht="13" x14ac:dyDescent="0.3">
      <c r="A434" s="13"/>
      <c r="B434" s="6"/>
      <c r="C434" s="6"/>
      <c r="G434" s="18"/>
      <c r="J434" s="19"/>
      <c r="K434" s="20"/>
    </row>
    <row r="435" spans="1:11" ht="13" x14ac:dyDescent="0.3">
      <c r="A435" s="13"/>
      <c r="B435" s="6"/>
      <c r="C435" s="6"/>
      <c r="G435" s="18"/>
      <c r="J435" s="19"/>
      <c r="K435" s="20"/>
    </row>
    <row r="436" spans="1:11" ht="13" x14ac:dyDescent="0.3">
      <c r="A436" s="13"/>
      <c r="B436" s="6"/>
      <c r="C436" s="6"/>
      <c r="G436" s="18"/>
      <c r="J436" s="19"/>
      <c r="K436" s="20"/>
    </row>
    <row r="437" spans="1:11" ht="13" x14ac:dyDescent="0.3">
      <c r="A437" s="13"/>
      <c r="B437" s="6"/>
      <c r="C437" s="6"/>
      <c r="G437" s="18"/>
      <c r="J437" s="19"/>
      <c r="K437" s="20"/>
    </row>
    <row r="438" spans="1:11" ht="13" x14ac:dyDescent="0.3">
      <c r="A438" s="13"/>
      <c r="B438" s="6"/>
      <c r="C438" s="6"/>
      <c r="G438" s="18"/>
      <c r="J438" s="19"/>
      <c r="K438" s="20"/>
    </row>
    <row r="439" spans="1:11" ht="13" x14ac:dyDescent="0.3">
      <c r="A439" s="13"/>
      <c r="B439" s="6"/>
      <c r="C439" s="6"/>
      <c r="G439" s="18"/>
      <c r="J439" s="19"/>
      <c r="K439" s="20"/>
    </row>
    <row r="440" spans="1:11" ht="13" x14ac:dyDescent="0.3">
      <c r="A440" s="13"/>
      <c r="B440" s="6"/>
      <c r="C440" s="6"/>
      <c r="G440" s="18"/>
      <c r="J440" s="19"/>
      <c r="K440" s="20"/>
    </row>
    <row r="441" spans="1:11" ht="13" x14ac:dyDescent="0.3">
      <c r="A441" s="13"/>
      <c r="B441" s="6"/>
      <c r="C441" s="6"/>
      <c r="G441" s="18"/>
      <c r="J441" s="19"/>
      <c r="K441" s="20"/>
    </row>
    <row r="442" spans="1:11" ht="13" x14ac:dyDescent="0.3">
      <c r="A442" s="13"/>
      <c r="B442" s="6"/>
      <c r="C442" s="6"/>
      <c r="G442" s="18"/>
      <c r="J442" s="19"/>
      <c r="K442" s="20"/>
    </row>
    <row r="443" spans="1:11" ht="13" x14ac:dyDescent="0.3">
      <c r="A443" s="13"/>
      <c r="B443" s="6"/>
      <c r="C443" s="6"/>
      <c r="G443" s="18"/>
      <c r="J443" s="19"/>
      <c r="K443" s="20"/>
    </row>
    <row r="444" spans="1:11" ht="13" x14ac:dyDescent="0.3">
      <c r="A444" s="13"/>
      <c r="B444" s="6"/>
      <c r="C444" s="6"/>
      <c r="G444" s="18"/>
      <c r="J444" s="19"/>
      <c r="K444" s="20"/>
    </row>
    <row r="445" spans="1:11" ht="13" x14ac:dyDescent="0.3">
      <c r="A445" s="13"/>
      <c r="B445" s="6"/>
      <c r="C445" s="6"/>
      <c r="G445" s="18"/>
      <c r="J445" s="19"/>
      <c r="K445" s="20"/>
    </row>
    <row r="446" spans="1:11" ht="13" x14ac:dyDescent="0.3">
      <c r="A446" s="13"/>
      <c r="B446" s="6"/>
      <c r="C446" s="6"/>
      <c r="G446" s="18"/>
      <c r="J446" s="19"/>
      <c r="K446" s="20"/>
    </row>
    <row r="447" spans="1:11" ht="13" x14ac:dyDescent="0.3">
      <c r="A447" s="13"/>
      <c r="B447" s="6"/>
      <c r="C447" s="6"/>
      <c r="G447" s="18"/>
      <c r="J447" s="19"/>
      <c r="K447" s="20"/>
    </row>
    <row r="448" spans="1:11" ht="13" x14ac:dyDescent="0.3">
      <c r="A448" s="13"/>
      <c r="B448" s="6"/>
      <c r="C448" s="6"/>
      <c r="G448" s="18"/>
      <c r="J448" s="19"/>
      <c r="K448" s="20"/>
    </row>
    <row r="449" spans="1:11" ht="13" x14ac:dyDescent="0.3">
      <c r="A449" s="13"/>
      <c r="B449" s="6"/>
      <c r="C449" s="6"/>
      <c r="G449" s="18"/>
      <c r="J449" s="19"/>
      <c r="K449" s="20"/>
    </row>
    <row r="450" spans="1:11" ht="13" x14ac:dyDescent="0.3">
      <c r="A450" s="13"/>
      <c r="B450" s="6"/>
      <c r="C450" s="6"/>
      <c r="G450" s="18"/>
      <c r="J450" s="19"/>
      <c r="K450" s="20"/>
    </row>
    <row r="451" spans="1:11" ht="13" x14ac:dyDescent="0.3">
      <c r="A451" s="13"/>
      <c r="B451" s="6"/>
      <c r="C451" s="6"/>
      <c r="G451" s="18"/>
      <c r="J451" s="19"/>
      <c r="K451" s="20"/>
    </row>
    <row r="452" spans="1:11" ht="13" x14ac:dyDescent="0.3">
      <c r="A452" s="13"/>
      <c r="B452" s="6"/>
      <c r="C452" s="6"/>
      <c r="G452" s="18"/>
      <c r="J452" s="19"/>
      <c r="K452" s="20"/>
    </row>
    <row r="453" spans="1:11" ht="13" x14ac:dyDescent="0.3">
      <c r="A453" s="13"/>
      <c r="B453" s="6"/>
      <c r="C453" s="6"/>
      <c r="G453" s="18"/>
      <c r="J453" s="19"/>
      <c r="K453" s="20"/>
    </row>
    <row r="454" spans="1:11" ht="13" x14ac:dyDescent="0.3">
      <c r="A454" s="13"/>
      <c r="B454" s="6"/>
      <c r="C454" s="6"/>
      <c r="G454" s="18"/>
      <c r="J454" s="19"/>
      <c r="K454" s="20"/>
    </row>
    <row r="455" spans="1:11" ht="13" x14ac:dyDescent="0.3">
      <c r="A455" s="13"/>
      <c r="B455" s="6"/>
      <c r="C455" s="6"/>
      <c r="G455" s="18"/>
      <c r="J455" s="19"/>
      <c r="K455" s="20"/>
    </row>
    <row r="456" spans="1:11" ht="13" x14ac:dyDescent="0.3">
      <c r="A456" s="13"/>
      <c r="B456" s="6"/>
      <c r="C456" s="6"/>
      <c r="G456" s="18"/>
      <c r="J456" s="19"/>
      <c r="K456" s="20"/>
    </row>
    <row r="457" spans="1:11" ht="13" x14ac:dyDescent="0.3">
      <c r="A457" s="13"/>
      <c r="B457" s="6"/>
      <c r="C457" s="6"/>
      <c r="G457" s="18"/>
      <c r="J457" s="19"/>
      <c r="K457" s="20"/>
    </row>
    <row r="458" spans="1:11" ht="13" x14ac:dyDescent="0.3">
      <c r="A458" s="13"/>
      <c r="B458" s="6"/>
      <c r="C458" s="6"/>
      <c r="G458" s="18"/>
      <c r="J458" s="19"/>
      <c r="K458" s="20"/>
    </row>
    <row r="459" spans="1:11" ht="13" x14ac:dyDescent="0.3">
      <c r="A459" s="13"/>
      <c r="B459" s="6"/>
      <c r="C459" s="6"/>
      <c r="G459" s="18"/>
      <c r="J459" s="19"/>
      <c r="K459" s="20"/>
    </row>
    <row r="460" spans="1:11" ht="13" x14ac:dyDescent="0.3">
      <c r="A460" s="13"/>
      <c r="B460" s="6"/>
      <c r="C460" s="6"/>
      <c r="G460" s="18"/>
      <c r="J460" s="19"/>
      <c r="K460" s="20"/>
    </row>
    <row r="461" spans="1:11" ht="13" x14ac:dyDescent="0.3">
      <c r="A461" s="13"/>
      <c r="B461" s="6"/>
      <c r="C461" s="6"/>
      <c r="G461" s="18"/>
      <c r="J461" s="19"/>
      <c r="K461" s="20"/>
    </row>
    <row r="462" spans="1:11" ht="13" x14ac:dyDescent="0.3">
      <c r="A462" s="13"/>
      <c r="B462" s="6"/>
      <c r="C462" s="6"/>
      <c r="G462" s="18"/>
      <c r="J462" s="19"/>
      <c r="K462" s="20"/>
    </row>
    <row r="463" spans="1:11" ht="13" x14ac:dyDescent="0.3">
      <c r="A463" s="13"/>
      <c r="B463" s="6"/>
      <c r="C463" s="6"/>
      <c r="G463" s="18"/>
      <c r="J463" s="19"/>
      <c r="K463" s="20"/>
    </row>
    <row r="464" spans="1:11" ht="13" x14ac:dyDescent="0.3">
      <c r="A464" s="13"/>
      <c r="B464" s="6"/>
      <c r="C464" s="6"/>
      <c r="G464" s="18"/>
      <c r="J464" s="19"/>
      <c r="K464" s="20"/>
    </row>
    <row r="465" spans="1:11" ht="13" x14ac:dyDescent="0.3">
      <c r="A465" s="13"/>
      <c r="B465" s="6"/>
      <c r="C465" s="6"/>
      <c r="G465" s="18"/>
      <c r="J465" s="19"/>
      <c r="K465" s="20"/>
    </row>
    <row r="466" spans="1:11" ht="13" x14ac:dyDescent="0.3">
      <c r="A466" s="13"/>
      <c r="B466" s="6"/>
      <c r="C466" s="6"/>
      <c r="G466" s="18"/>
      <c r="J466" s="19"/>
      <c r="K466" s="20"/>
    </row>
    <row r="467" spans="1:11" ht="13" x14ac:dyDescent="0.3">
      <c r="A467" s="13"/>
      <c r="B467" s="6"/>
      <c r="C467" s="6"/>
      <c r="G467" s="18"/>
      <c r="J467" s="19"/>
      <c r="K467" s="20"/>
    </row>
    <row r="468" spans="1:11" ht="13" x14ac:dyDescent="0.3">
      <c r="A468" s="13"/>
      <c r="B468" s="6"/>
      <c r="C468" s="6"/>
      <c r="G468" s="18"/>
      <c r="J468" s="19"/>
      <c r="K468" s="20"/>
    </row>
    <row r="469" spans="1:11" ht="13" x14ac:dyDescent="0.3">
      <c r="A469" s="13"/>
      <c r="B469" s="6"/>
      <c r="C469" s="6"/>
      <c r="G469" s="18"/>
      <c r="J469" s="19"/>
      <c r="K469" s="20"/>
    </row>
    <row r="470" spans="1:11" ht="13" x14ac:dyDescent="0.3">
      <c r="A470" s="13"/>
      <c r="B470" s="6"/>
      <c r="C470" s="6"/>
      <c r="G470" s="18"/>
      <c r="J470" s="19"/>
      <c r="K470" s="20"/>
    </row>
    <row r="471" spans="1:11" ht="13" x14ac:dyDescent="0.3">
      <c r="A471" s="13"/>
      <c r="B471" s="6"/>
      <c r="C471" s="6"/>
      <c r="G471" s="18"/>
      <c r="J471" s="19"/>
      <c r="K471" s="20"/>
    </row>
    <row r="472" spans="1:11" ht="13" x14ac:dyDescent="0.3">
      <c r="A472" s="13"/>
      <c r="B472" s="6"/>
      <c r="C472" s="6"/>
      <c r="G472" s="18"/>
      <c r="J472" s="19"/>
      <c r="K472" s="20"/>
    </row>
    <row r="473" spans="1:11" ht="13" x14ac:dyDescent="0.3">
      <c r="A473" s="13"/>
      <c r="B473" s="6"/>
      <c r="C473" s="6"/>
      <c r="G473" s="18"/>
      <c r="J473" s="19"/>
      <c r="K473" s="20"/>
    </row>
    <row r="474" spans="1:11" ht="13" x14ac:dyDescent="0.3">
      <c r="A474" s="13"/>
      <c r="B474" s="6"/>
      <c r="C474" s="6"/>
      <c r="G474" s="18"/>
      <c r="J474" s="19"/>
      <c r="K474" s="20"/>
    </row>
    <row r="475" spans="1:11" ht="13" x14ac:dyDescent="0.3">
      <c r="A475" s="13"/>
      <c r="B475" s="6"/>
      <c r="C475" s="6"/>
      <c r="G475" s="18"/>
      <c r="J475" s="19"/>
      <c r="K475" s="20"/>
    </row>
    <row r="476" spans="1:11" ht="13" x14ac:dyDescent="0.3">
      <c r="A476" s="13"/>
      <c r="B476" s="6"/>
      <c r="C476" s="6"/>
      <c r="G476" s="18"/>
      <c r="J476" s="19"/>
      <c r="K476" s="20"/>
    </row>
    <row r="477" spans="1:11" ht="13" x14ac:dyDescent="0.3">
      <c r="A477" s="13"/>
      <c r="B477" s="6"/>
      <c r="C477" s="6"/>
      <c r="G477" s="18"/>
      <c r="J477" s="19"/>
      <c r="K477" s="20"/>
    </row>
    <row r="478" spans="1:11" ht="13" x14ac:dyDescent="0.3">
      <c r="A478" s="13"/>
      <c r="B478" s="6"/>
      <c r="C478" s="6"/>
      <c r="G478" s="18"/>
      <c r="J478" s="19"/>
      <c r="K478" s="20"/>
    </row>
    <row r="479" spans="1:11" ht="13" x14ac:dyDescent="0.3">
      <c r="A479" s="13"/>
      <c r="B479" s="6"/>
      <c r="C479" s="6"/>
      <c r="G479" s="18"/>
      <c r="J479" s="19"/>
      <c r="K479" s="20"/>
    </row>
    <row r="480" spans="1:11" ht="13" x14ac:dyDescent="0.3">
      <c r="A480" s="13"/>
      <c r="B480" s="6"/>
      <c r="C480" s="6"/>
      <c r="G480" s="18"/>
      <c r="J480" s="19"/>
      <c r="K480" s="20"/>
    </row>
    <row r="481" spans="1:11" ht="13" x14ac:dyDescent="0.3">
      <c r="A481" s="13"/>
      <c r="B481" s="6"/>
      <c r="C481" s="6"/>
      <c r="G481" s="18"/>
      <c r="J481" s="19"/>
      <c r="K481" s="20"/>
    </row>
    <row r="482" spans="1:11" ht="13" x14ac:dyDescent="0.3">
      <c r="A482" s="13"/>
      <c r="B482" s="6"/>
      <c r="C482" s="6"/>
      <c r="G482" s="18"/>
      <c r="J482" s="19"/>
      <c r="K482" s="20"/>
    </row>
    <row r="483" spans="1:11" ht="13" x14ac:dyDescent="0.3">
      <c r="A483" s="13"/>
      <c r="B483" s="6"/>
      <c r="C483" s="6"/>
      <c r="G483" s="18"/>
      <c r="J483" s="19"/>
      <c r="K483" s="20"/>
    </row>
    <row r="484" spans="1:11" ht="13" x14ac:dyDescent="0.3">
      <c r="A484" s="13"/>
      <c r="B484" s="6"/>
      <c r="C484" s="6"/>
      <c r="G484" s="18"/>
      <c r="J484" s="19"/>
      <c r="K484" s="20"/>
    </row>
    <row r="485" spans="1:11" ht="13" x14ac:dyDescent="0.3">
      <c r="A485" s="13"/>
      <c r="B485" s="6"/>
      <c r="C485" s="6"/>
      <c r="G485" s="18"/>
      <c r="J485" s="19"/>
      <c r="K485" s="20"/>
    </row>
    <row r="486" spans="1:11" ht="13" x14ac:dyDescent="0.3">
      <c r="A486" s="13"/>
      <c r="B486" s="6"/>
      <c r="C486" s="6"/>
      <c r="G486" s="18"/>
      <c r="J486" s="19"/>
      <c r="K486" s="20"/>
    </row>
    <row r="487" spans="1:11" ht="13" x14ac:dyDescent="0.3">
      <c r="A487" s="13"/>
      <c r="B487" s="6"/>
      <c r="C487" s="6"/>
      <c r="G487" s="18"/>
      <c r="J487" s="19"/>
      <c r="K487" s="20"/>
    </row>
    <row r="488" spans="1:11" ht="13" x14ac:dyDescent="0.3">
      <c r="A488" s="13"/>
      <c r="B488" s="6"/>
      <c r="C488" s="6"/>
      <c r="G488" s="18"/>
      <c r="J488" s="19"/>
      <c r="K488" s="20"/>
    </row>
    <row r="489" spans="1:11" ht="13" x14ac:dyDescent="0.3">
      <c r="A489" s="13"/>
      <c r="B489" s="6"/>
      <c r="C489" s="6"/>
      <c r="G489" s="18"/>
      <c r="J489" s="19"/>
      <c r="K489" s="20"/>
    </row>
    <row r="490" spans="1:11" ht="13" x14ac:dyDescent="0.3">
      <c r="A490" s="13"/>
      <c r="B490" s="6"/>
      <c r="C490" s="6"/>
      <c r="G490" s="18"/>
      <c r="J490" s="19"/>
      <c r="K490" s="20"/>
    </row>
    <row r="491" spans="1:11" ht="13" x14ac:dyDescent="0.3">
      <c r="A491" s="13"/>
      <c r="B491" s="6"/>
      <c r="C491" s="6"/>
      <c r="G491" s="18"/>
      <c r="J491" s="19"/>
      <c r="K491" s="20"/>
    </row>
    <row r="492" spans="1:11" ht="13" x14ac:dyDescent="0.3">
      <c r="A492" s="13"/>
      <c r="B492" s="6"/>
      <c r="C492" s="6"/>
      <c r="G492" s="18"/>
      <c r="J492" s="19"/>
      <c r="K492" s="20"/>
    </row>
    <row r="493" spans="1:11" ht="13" x14ac:dyDescent="0.3">
      <c r="A493" s="13"/>
      <c r="B493" s="6"/>
      <c r="C493" s="6"/>
      <c r="G493" s="18"/>
      <c r="J493" s="19"/>
      <c r="K493" s="20"/>
    </row>
    <row r="494" spans="1:11" ht="13" x14ac:dyDescent="0.3">
      <c r="A494" s="13"/>
      <c r="B494" s="6"/>
      <c r="C494" s="6"/>
      <c r="G494" s="18"/>
      <c r="J494" s="19"/>
      <c r="K494" s="20"/>
    </row>
    <row r="495" spans="1:11" ht="13" x14ac:dyDescent="0.3">
      <c r="A495" s="13"/>
      <c r="B495" s="6"/>
      <c r="C495" s="6"/>
      <c r="G495" s="18"/>
      <c r="J495" s="19"/>
      <c r="K495" s="20"/>
    </row>
    <row r="496" spans="1:11" ht="13" x14ac:dyDescent="0.3">
      <c r="A496" s="13"/>
      <c r="B496" s="6"/>
      <c r="C496" s="6"/>
      <c r="G496" s="18"/>
      <c r="J496" s="19"/>
      <c r="K496" s="20"/>
    </row>
    <row r="497" spans="1:11" ht="13" x14ac:dyDescent="0.3">
      <c r="A497" s="13"/>
      <c r="B497" s="6"/>
      <c r="C497" s="6"/>
      <c r="G497" s="18"/>
      <c r="J497" s="19"/>
      <c r="K497" s="20"/>
    </row>
    <row r="498" spans="1:11" ht="13" x14ac:dyDescent="0.3">
      <c r="A498" s="13"/>
      <c r="B498" s="6"/>
      <c r="C498" s="6"/>
      <c r="G498" s="18"/>
      <c r="J498" s="19"/>
      <c r="K498" s="20"/>
    </row>
    <row r="499" spans="1:11" ht="13" x14ac:dyDescent="0.3">
      <c r="A499" s="13"/>
      <c r="B499" s="6"/>
      <c r="C499" s="6"/>
      <c r="G499" s="18"/>
      <c r="J499" s="19"/>
      <c r="K499" s="20"/>
    </row>
    <row r="500" spans="1:11" ht="13" x14ac:dyDescent="0.3">
      <c r="A500" s="13"/>
      <c r="B500" s="6"/>
      <c r="C500" s="6"/>
      <c r="G500" s="18"/>
      <c r="J500" s="19"/>
      <c r="K500" s="20"/>
    </row>
    <row r="501" spans="1:11" ht="13" x14ac:dyDescent="0.3">
      <c r="A501" s="13"/>
      <c r="B501" s="6"/>
      <c r="C501" s="6"/>
      <c r="G501" s="18"/>
      <c r="J501" s="19"/>
      <c r="K501" s="20"/>
    </row>
    <row r="502" spans="1:11" ht="13" x14ac:dyDescent="0.3">
      <c r="A502" s="13"/>
      <c r="B502" s="6"/>
      <c r="C502" s="6"/>
      <c r="G502" s="18"/>
      <c r="J502" s="19"/>
      <c r="K502" s="20"/>
    </row>
    <row r="503" spans="1:11" ht="13" x14ac:dyDescent="0.3">
      <c r="A503" s="13"/>
      <c r="B503" s="6"/>
      <c r="C503" s="6"/>
      <c r="G503" s="18"/>
      <c r="J503" s="19"/>
      <c r="K503" s="20"/>
    </row>
    <row r="504" spans="1:11" ht="13" x14ac:dyDescent="0.3">
      <c r="A504" s="13"/>
      <c r="B504" s="6"/>
      <c r="C504" s="6"/>
      <c r="G504" s="18"/>
      <c r="J504" s="19"/>
      <c r="K504" s="20"/>
    </row>
    <row r="505" spans="1:11" ht="13" x14ac:dyDescent="0.3">
      <c r="A505" s="13"/>
      <c r="B505" s="6"/>
      <c r="C505" s="6"/>
      <c r="G505" s="18"/>
      <c r="J505" s="19"/>
      <c r="K505" s="20"/>
    </row>
    <row r="506" spans="1:11" ht="13" x14ac:dyDescent="0.3">
      <c r="A506" s="13"/>
      <c r="B506" s="6"/>
      <c r="C506" s="6"/>
      <c r="G506" s="18"/>
      <c r="J506" s="19"/>
      <c r="K506" s="20"/>
    </row>
    <row r="507" spans="1:11" ht="13" x14ac:dyDescent="0.3">
      <c r="A507" s="13"/>
      <c r="B507" s="6"/>
      <c r="C507" s="6"/>
      <c r="G507" s="18"/>
      <c r="J507" s="19"/>
      <c r="K507" s="20"/>
    </row>
    <row r="508" spans="1:11" ht="13" x14ac:dyDescent="0.3">
      <c r="A508" s="13"/>
      <c r="B508" s="6"/>
      <c r="C508" s="6"/>
      <c r="G508" s="18"/>
      <c r="J508" s="19"/>
      <c r="K508" s="20"/>
    </row>
    <row r="509" spans="1:11" ht="13" x14ac:dyDescent="0.3">
      <c r="A509" s="13"/>
      <c r="B509" s="6"/>
      <c r="C509" s="6"/>
      <c r="G509" s="18"/>
      <c r="J509" s="19"/>
      <c r="K509" s="20"/>
    </row>
    <row r="510" spans="1:11" ht="13" x14ac:dyDescent="0.3">
      <c r="A510" s="13"/>
      <c r="B510" s="6"/>
      <c r="C510" s="6"/>
      <c r="G510" s="18"/>
      <c r="J510" s="19"/>
      <c r="K510" s="20"/>
    </row>
    <row r="511" spans="1:11" ht="13" x14ac:dyDescent="0.3">
      <c r="A511" s="13"/>
      <c r="B511" s="6"/>
      <c r="C511" s="6"/>
      <c r="G511" s="18"/>
      <c r="J511" s="19"/>
      <c r="K511" s="20"/>
    </row>
    <row r="512" spans="1:11" ht="13" x14ac:dyDescent="0.3">
      <c r="A512" s="13"/>
      <c r="B512" s="6"/>
      <c r="C512" s="6"/>
      <c r="G512" s="18"/>
      <c r="J512" s="19"/>
      <c r="K512" s="20"/>
    </row>
    <row r="513" spans="1:11" ht="13" x14ac:dyDescent="0.3">
      <c r="A513" s="13"/>
      <c r="B513" s="6"/>
      <c r="C513" s="6"/>
      <c r="G513" s="18"/>
      <c r="J513" s="19"/>
      <c r="K513" s="20"/>
    </row>
    <row r="514" spans="1:11" ht="13" x14ac:dyDescent="0.3">
      <c r="A514" s="13"/>
      <c r="B514" s="6"/>
      <c r="C514" s="6"/>
      <c r="G514" s="18"/>
      <c r="J514" s="19"/>
      <c r="K514" s="20"/>
    </row>
    <row r="515" spans="1:11" ht="13" x14ac:dyDescent="0.3">
      <c r="A515" s="13"/>
      <c r="B515" s="6"/>
      <c r="C515" s="6"/>
      <c r="G515" s="18"/>
      <c r="J515" s="19"/>
      <c r="K515" s="20"/>
    </row>
    <row r="516" spans="1:11" ht="13" x14ac:dyDescent="0.3">
      <c r="A516" s="13"/>
      <c r="B516" s="6"/>
      <c r="C516" s="6"/>
      <c r="G516" s="18"/>
      <c r="J516" s="19"/>
      <c r="K516" s="20"/>
    </row>
    <row r="517" spans="1:11" ht="13" x14ac:dyDescent="0.3">
      <c r="A517" s="13"/>
      <c r="B517" s="6"/>
      <c r="C517" s="6"/>
      <c r="G517" s="18"/>
      <c r="J517" s="19"/>
      <c r="K517" s="20"/>
    </row>
    <row r="518" spans="1:11" ht="13" x14ac:dyDescent="0.3">
      <c r="A518" s="13"/>
      <c r="B518" s="6"/>
      <c r="C518" s="6"/>
      <c r="G518" s="18"/>
      <c r="J518" s="19"/>
      <c r="K518" s="20"/>
    </row>
    <row r="519" spans="1:11" ht="13" x14ac:dyDescent="0.3">
      <c r="A519" s="13"/>
      <c r="B519" s="6"/>
      <c r="C519" s="6"/>
      <c r="G519" s="18"/>
      <c r="J519" s="19"/>
      <c r="K519" s="20"/>
    </row>
    <row r="520" spans="1:11" ht="13" x14ac:dyDescent="0.3">
      <c r="A520" s="13"/>
      <c r="B520" s="6"/>
      <c r="C520" s="6"/>
      <c r="G520" s="18"/>
      <c r="J520" s="19"/>
      <c r="K520" s="20"/>
    </row>
    <row r="521" spans="1:11" ht="13" x14ac:dyDescent="0.3">
      <c r="A521" s="13"/>
      <c r="B521" s="6"/>
      <c r="C521" s="6"/>
      <c r="G521" s="18"/>
      <c r="J521" s="19"/>
      <c r="K521" s="20"/>
    </row>
    <row r="522" spans="1:11" ht="13" x14ac:dyDescent="0.3">
      <c r="A522" s="13"/>
      <c r="B522" s="6"/>
      <c r="C522" s="6"/>
      <c r="G522" s="18"/>
      <c r="J522" s="19"/>
      <c r="K522" s="20"/>
    </row>
    <row r="523" spans="1:11" ht="13" x14ac:dyDescent="0.3">
      <c r="A523" s="13"/>
      <c r="B523" s="6"/>
      <c r="C523" s="6"/>
      <c r="G523" s="18"/>
      <c r="J523" s="19"/>
      <c r="K523" s="20"/>
    </row>
    <row r="524" spans="1:11" ht="13" x14ac:dyDescent="0.3">
      <c r="A524" s="13"/>
      <c r="B524" s="6"/>
      <c r="C524" s="6"/>
      <c r="G524" s="18"/>
      <c r="J524" s="19"/>
      <c r="K524" s="20"/>
    </row>
    <row r="525" spans="1:11" ht="13" x14ac:dyDescent="0.3">
      <c r="A525" s="13"/>
      <c r="B525" s="6"/>
      <c r="C525" s="6"/>
      <c r="G525" s="18"/>
      <c r="J525" s="19"/>
      <c r="K525" s="20"/>
    </row>
    <row r="526" spans="1:11" ht="13" x14ac:dyDescent="0.3">
      <c r="A526" s="13"/>
      <c r="B526" s="6"/>
      <c r="C526" s="6"/>
      <c r="G526" s="18"/>
      <c r="J526" s="19"/>
      <c r="K526" s="20"/>
    </row>
    <row r="527" spans="1:11" ht="13" x14ac:dyDescent="0.3">
      <c r="A527" s="13"/>
      <c r="B527" s="6"/>
      <c r="C527" s="6"/>
      <c r="G527" s="18"/>
      <c r="J527" s="19"/>
      <c r="K527" s="20"/>
    </row>
    <row r="528" spans="1:11" ht="13" x14ac:dyDescent="0.3">
      <c r="A528" s="13"/>
      <c r="B528" s="6"/>
      <c r="C528" s="6"/>
      <c r="G528" s="18"/>
      <c r="J528" s="19"/>
      <c r="K528" s="20"/>
    </row>
    <row r="529" spans="1:11" ht="13" x14ac:dyDescent="0.3">
      <c r="A529" s="13"/>
      <c r="B529" s="6"/>
      <c r="C529" s="6"/>
      <c r="G529" s="18"/>
      <c r="J529" s="19"/>
      <c r="K529" s="20"/>
    </row>
    <row r="530" spans="1:11" ht="13" x14ac:dyDescent="0.3">
      <c r="A530" s="13"/>
      <c r="B530" s="6"/>
      <c r="C530" s="6"/>
      <c r="G530" s="18"/>
      <c r="J530" s="19"/>
      <c r="K530" s="20"/>
    </row>
    <row r="531" spans="1:11" ht="13" x14ac:dyDescent="0.3">
      <c r="A531" s="13"/>
      <c r="B531" s="6"/>
      <c r="C531" s="6"/>
      <c r="G531" s="18"/>
      <c r="J531" s="19"/>
      <c r="K531" s="20"/>
    </row>
    <row r="532" spans="1:11" ht="13" x14ac:dyDescent="0.3">
      <c r="A532" s="13"/>
      <c r="B532" s="6"/>
      <c r="C532" s="6"/>
      <c r="G532" s="18"/>
      <c r="J532" s="19"/>
      <c r="K532" s="20"/>
    </row>
    <row r="533" spans="1:11" ht="13" x14ac:dyDescent="0.3">
      <c r="A533" s="13"/>
      <c r="B533" s="6"/>
      <c r="C533" s="6"/>
      <c r="G533" s="18"/>
      <c r="J533" s="19"/>
      <c r="K533" s="20"/>
    </row>
    <row r="534" spans="1:11" ht="13" x14ac:dyDescent="0.3">
      <c r="A534" s="13"/>
      <c r="B534" s="6"/>
      <c r="C534" s="6"/>
      <c r="G534" s="18"/>
      <c r="J534" s="19"/>
      <c r="K534" s="20"/>
    </row>
    <row r="535" spans="1:11" ht="13" x14ac:dyDescent="0.3">
      <c r="A535" s="13"/>
      <c r="B535" s="6"/>
      <c r="C535" s="6"/>
      <c r="G535" s="18"/>
      <c r="J535" s="19"/>
      <c r="K535" s="20"/>
    </row>
    <row r="536" spans="1:11" ht="13" x14ac:dyDescent="0.3">
      <c r="A536" s="13"/>
      <c r="B536" s="6"/>
      <c r="C536" s="6"/>
      <c r="G536" s="18"/>
      <c r="J536" s="19"/>
      <c r="K536" s="20"/>
    </row>
    <row r="537" spans="1:11" ht="13" x14ac:dyDescent="0.3">
      <c r="A537" s="13"/>
      <c r="B537" s="6"/>
      <c r="C537" s="6"/>
      <c r="G537" s="18"/>
      <c r="J537" s="19"/>
      <c r="K537" s="20"/>
    </row>
    <row r="538" spans="1:11" ht="13" x14ac:dyDescent="0.3">
      <c r="A538" s="13"/>
      <c r="B538" s="6"/>
      <c r="C538" s="6"/>
      <c r="G538" s="18"/>
      <c r="J538" s="19"/>
      <c r="K538" s="20"/>
    </row>
    <row r="539" spans="1:11" ht="13" x14ac:dyDescent="0.3">
      <c r="A539" s="13"/>
      <c r="B539" s="6"/>
      <c r="C539" s="6"/>
      <c r="G539" s="18"/>
      <c r="J539" s="19"/>
      <c r="K539" s="20"/>
    </row>
    <row r="540" spans="1:11" ht="13" x14ac:dyDescent="0.3">
      <c r="A540" s="13"/>
      <c r="B540" s="6"/>
      <c r="C540" s="6"/>
      <c r="G540" s="18"/>
      <c r="J540" s="19"/>
      <c r="K540" s="20"/>
    </row>
    <row r="541" spans="1:11" ht="13" x14ac:dyDescent="0.3">
      <c r="A541" s="13"/>
      <c r="B541" s="6"/>
      <c r="C541" s="6"/>
      <c r="G541" s="18"/>
      <c r="J541" s="19"/>
      <c r="K541" s="20"/>
    </row>
    <row r="542" spans="1:11" ht="13" x14ac:dyDescent="0.3">
      <c r="A542" s="13"/>
      <c r="B542" s="6"/>
      <c r="C542" s="6"/>
      <c r="G542" s="18"/>
      <c r="J542" s="19"/>
      <c r="K542" s="20"/>
    </row>
    <row r="543" spans="1:11" ht="13" x14ac:dyDescent="0.3">
      <c r="A543" s="13"/>
      <c r="B543" s="6"/>
      <c r="C543" s="6"/>
      <c r="G543" s="18"/>
      <c r="J543" s="19"/>
      <c r="K543" s="20"/>
    </row>
    <row r="544" spans="1:11" ht="13" x14ac:dyDescent="0.3">
      <c r="A544" s="13"/>
      <c r="B544" s="6"/>
      <c r="C544" s="6"/>
      <c r="G544" s="18"/>
      <c r="J544" s="19"/>
      <c r="K544" s="20"/>
    </row>
    <row r="545" spans="1:11" ht="13" x14ac:dyDescent="0.3">
      <c r="A545" s="13"/>
      <c r="B545" s="6"/>
      <c r="C545" s="6"/>
      <c r="G545" s="18"/>
      <c r="J545" s="19"/>
      <c r="K545" s="20"/>
    </row>
    <row r="546" spans="1:11" ht="13" x14ac:dyDescent="0.3">
      <c r="A546" s="13"/>
      <c r="B546" s="6"/>
      <c r="C546" s="6"/>
      <c r="G546" s="18"/>
      <c r="J546" s="19"/>
      <c r="K546" s="20"/>
    </row>
    <row r="547" spans="1:11" ht="13" x14ac:dyDescent="0.3">
      <c r="A547" s="13"/>
      <c r="B547" s="6"/>
      <c r="C547" s="6"/>
      <c r="G547" s="18"/>
      <c r="J547" s="19"/>
      <c r="K547" s="20"/>
    </row>
    <row r="548" spans="1:11" ht="13" x14ac:dyDescent="0.3">
      <c r="A548" s="13"/>
      <c r="B548" s="6"/>
      <c r="C548" s="6"/>
      <c r="G548" s="18"/>
      <c r="J548" s="19"/>
      <c r="K548" s="20"/>
    </row>
    <row r="549" spans="1:11" ht="13" x14ac:dyDescent="0.3">
      <c r="A549" s="13"/>
      <c r="B549" s="6"/>
      <c r="C549" s="6"/>
      <c r="G549" s="18"/>
      <c r="J549" s="19"/>
      <c r="K549" s="20"/>
    </row>
    <row r="550" spans="1:11" ht="13" x14ac:dyDescent="0.3">
      <c r="A550" s="13"/>
      <c r="B550" s="6"/>
      <c r="C550" s="6"/>
      <c r="G550" s="18"/>
      <c r="J550" s="19"/>
      <c r="K550" s="20"/>
    </row>
    <row r="551" spans="1:11" ht="13" x14ac:dyDescent="0.3">
      <c r="A551" s="13"/>
      <c r="B551" s="6"/>
      <c r="C551" s="6"/>
      <c r="G551" s="18"/>
      <c r="J551" s="19"/>
      <c r="K551" s="20"/>
    </row>
    <row r="552" spans="1:11" ht="13" x14ac:dyDescent="0.3">
      <c r="A552" s="13"/>
      <c r="B552" s="6"/>
      <c r="C552" s="6"/>
      <c r="G552" s="18"/>
      <c r="J552" s="19"/>
      <c r="K552" s="20"/>
    </row>
    <row r="553" spans="1:11" ht="13" x14ac:dyDescent="0.3">
      <c r="A553" s="13"/>
      <c r="B553" s="6"/>
      <c r="C553" s="6"/>
      <c r="G553" s="18"/>
      <c r="J553" s="19"/>
      <c r="K553" s="20"/>
    </row>
    <row r="554" spans="1:11" ht="13" x14ac:dyDescent="0.3">
      <c r="A554" s="13"/>
      <c r="B554" s="6"/>
      <c r="C554" s="6"/>
      <c r="G554" s="18"/>
      <c r="J554" s="19"/>
      <c r="K554" s="20"/>
    </row>
    <row r="555" spans="1:11" ht="13" x14ac:dyDescent="0.3">
      <c r="A555" s="13"/>
      <c r="B555" s="6"/>
      <c r="C555" s="6"/>
      <c r="G555" s="18"/>
      <c r="J555" s="19"/>
      <c r="K555" s="20"/>
    </row>
    <row r="556" spans="1:11" ht="13" x14ac:dyDescent="0.3">
      <c r="A556" s="13"/>
      <c r="B556" s="6"/>
      <c r="C556" s="6"/>
      <c r="G556" s="18"/>
      <c r="J556" s="19"/>
      <c r="K556" s="20"/>
    </row>
    <row r="557" spans="1:11" ht="13" x14ac:dyDescent="0.3">
      <c r="A557" s="13"/>
      <c r="B557" s="6"/>
      <c r="C557" s="6"/>
      <c r="G557" s="18"/>
      <c r="J557" s="19"/>
      <c r="K557" s="20"/>
    </row>
    <row r="558" spans="1:11" ht="13" x14ac:dyDescent="0.3">
      <c r="A558" s="13"/>
      <c r="B558" s="6"/>
      <c r="C558" s="6"/>
      <c r="G558" s="18"/>
      <c r="J558" s="19"/>
      <c r="K558" s="20"/>
    </row>
    <row r="559" spans="1:11" ht="13" x14ac:dyDescent="0.3">
      <c r="A559" s="13"/>
      <c r="B559" s="6"/>
      <c r="C559" s="6"/>
      <c r="G559" s="18"/>
      <c r="J559" s="19"/>
      <c r="K559" s="20"/>
    </row>
    <row r="560" spans="1:11" ht="13" x14ac:dyDescent="0.3">
      <c r="A560" s="13"/>
      <c r="B560" s="6"/>
      <c r="C560" s="6"/>
      <c r="G560" s="18"/>
      <c r="J560" s="19"/>
      <c r="K560" s="20"/>
    </row>
    <row r="561" spans="1:11" ht="13" x14ac:dyDescent="0.3">
      <c r="A561" s="13"/>
      <c r="B561" s="6"/>
      <c r="C561" s="6"/>
      <c r="G561" s="18"/>
      <c r="J561" s="19"/>
      <c r="K561" s="20"/>
    </row>
    <row r="562" spans="1:11" ht="13" x14ac:dyDescent="0.3">
      <c r="A562" s="13"/>
      <c r="B562" s="6"/>
      <c r="C562" s="6"/>
      <c r="G562" s="18"/>
      <c r="J562" s="19"/>
      <c r="K562" s="20"/>
    </row>
    <row r="563" spans="1:11" ht="13" x14ac:dyDescent="0.3">
      <c r="A563" s="13"/>
      <c r="B563" s="6"/>
      <c r="C563" s="6"/>
      <c r="G563" s="18"/>
      <c r="J563" s="19"/>
      <c r="K563" s="20"/>
    </row>
    <row r="564" spans="1:11" ht="13" x14ac:dyDescent="0.3">
      <c r="A564" s="13"/>
      <c r="B564" s="6"/>
      <c r="C564" s="6"/>
      <c r="G564" s="18"/>
      <c r="J564" s="19"/>
      <c r="K564" s="20"/>
    </row>
    <row r="565" spans="1:11" ht="13" x14ac:dyDescent="0.3">
      <c r="A565" s="13"/>
      <c r="B565" s="6"/>
      <c r="C565" s="6"/>
      <c r="G565" s="18"/>
      <c r="J565" s="19"/>
      <c r="K565" s="20"/>
    </row>
    <row r="566" spans="1:11" ht="13" x14ac:dyDescent="0.3">
      <c r="A566" s="13"/>
      <c r="B566" s="6"/>
      <c r="C566" s="6"/>
      <c r="G566" s="18"/>
      <c r="J566" s="19"/>
      <c r="K566" s="20"/>
    </row>
    <row r="567" spans="1:11" ht="13" x14ac:dyDescent="0.3">
      <c r="A567" s="13"/>
      <c r="B567" s="6"/>
      <c r="C567" s="6"/>
      <c r="G567" s="18"/>
      <c r="J567" s="19"/>
      <c r="K567" s="20"/>
    </row>
    <row r="568" spans="1:11" ht="13" x14ac:dyDescent="0.3">
      <c r="A568" s="13"/>
      <c r="B568" s="6"/>
      <c r="C568" s="6"/>
      <c r="G568" s="18"/>
      <c r="J568" s="19"/>
      <c r="K568" s="20"/>
    </row>
    <row r="569" spans="1:11" ht="13" x14ac:dyDescent="0.3">
      <c r="A569" s="13"/>
      <c r="B569" s="6"/>
      <c r="C569" s="6"/>
      <c r="G569" s="18"/>
      <c r="J569" s="19"/>
      <c r="K569" s="20"/>
    </row>
    <row r="570" spans="1:11" ht="13" x14ac:dyDescent="0.3">
      <c r="A570" s="13"/>
      <c r="B570" s="6"/>
      <c r="C570" s="6"/>
      <c r="G570" s="18"/>
      <c r="J570" s="19"/>
      <c r="K570" s="20"/>
    </row>
    <row r="571" spans="1:11" ht="13" x14ac:dyDescent="0.3">
      <c r="A571" s="13"/>
      <c r="B571" s="6"/>
      <c r="C571" s="6"/>
      <c r="G571" s="18"/>
      <c r="J571" s="19"/>
      <c r="K571" s="20"/>
    </row>
    <row r="572" spans="1:11" ht="13" x14ac:dyDescent="0.3">
      <c r="A572" s="13"/>
      <c r="B572" s="6"/>
      <c r="C572" s="6"/>
      <c r="G572" s="18"/>
      <c r="J572" s="19"/>
      <c r="K572" s="20"/>
    </row>
    <row r="573" spans="1:11" ht="13" x14ac:dyDescent="0.3">
      <c r="A573" s="13"/>
      <c r="B573" s="6"/>
      <c r="C573" s="6"/>
      <c r="G573" s="18"/>
      <c r="J573" s="19"/>
      <c r="K573" s="20"/>
    </row>
    <row r="574" spans="1:11" ht="13" x14ac:dyDescent="0.3">
      <c r="A574" s="13"/>
      <c r="B574" s="6"/>
      <c r="C574" s="6"/>
      <c r="G574" s="18"/>
      <c r="J574" s="19"/>
      <c r="K574" s="20"/>
    </row>
    <row r="575" spans="1:11" ht="13" x14ac:dyDescent="0.3">
      <c r="A575" s="13"/>
      <c r="B575" s="6"/>
      <c r="C575" s="6"/>
      <c r="G575" s="18"/>
      <c r="J575" s="19"/>
      <c r="K575" s="20"/>
    </row>
    <row r="576" spans="1:11" ht="13" x14ac:dyDescent="0.3">
      <c r="A576" s="13"/>
      <c r="B576" s="6"/>
      <c r="C576" s="6"/>
      <c r="G576" s="18"/>
      <c r="J576" s="19"/>
      <c r="K576" s="20"/>
    </row>
    <row r="577" spans="1:11" ht="13" x14ac:dyDescent="0.3">
      <c r="A577" s="13"/>
      <c r="B577" s="6"/>
      <c r="C577" s="6"/>
      <c r="G577" s="18"/>
      <c r="J577" s="19"/>
      <c r="K577" s="20"/>
    </row>
    <row r="578" spans="1:11" ht="13" x14ac:dyDescent="0.3">
      <c r="A578" s="13"/>
      <c r="B578" s="6"/>
      <c r="C578" s="6"/>
      <c r="G578" s="18"/>
      <c r="J578" s="19"/>
      <c r="K578" s="20"/>
    </row>
    <row r="579" spans="1:11" ht="13" x14ac:dyDescent="0.3">
      <c r="A579" s="13"/>
      <c r="B579" s="6"/>
      <c r="C579" s="6"/>
      <c r="G579" s="18"/>
      <c r="J579" s="19"/>
      <c r="K579" s="20"/>
    </row>
    <row r="580" spans="1:11" ht="13" x14ac:dyDescent="0.3">
      <c r="A580" s="13"/>
      <c r="B580" s="6"/>
      <c r="C580" s="6"/>
      <c r="G580" s="18"/>
      <c r="J580" s="19"/>
      <c r="K580" s="20"/>
    </row>
    <row r="581" spans="1:11" ht="13" x14ac:dyDescent="0.3">
      <c r="A581" s="13"/>
      <c r="B581" s="6"/>
      <c r="C581" s="6"/>
      <c r="G581" s="18"/>
      <c r="J581" s="19"/>
      <c r="K581" s="20"/>
    </row>
    <row r="582" spans="1:11" ht="13" x14ac:dyDescent="0.3">
      <c r="A582" s="13"/>
      <c r="B582" s="6"/>
      <c r="C582" s="6"/>
      <c r="G582" s="18"/>
      <c r="J582" s="19"/>
      <c r="K582" s="20"/>
    </row>
    <row r="583" spans="1:11" ht="13" x14ac:dyDescent="0.3">
      <c r="A583" s="13"/>
      <c r="B583" s="6"/>
      <c r="C583" s="6"/>
      <c r="G583" s="18"/>
      <c r="J583" s="19"/>
      <c r="K583" s="20"/>
    </row>
    <row r="584" spans="1:11" ht="13" x14ac:dyDescent="0.3">
      <c r="A584" s="13"/>
      <c r="B584" s="6"/>
      <c r="C584" s="6"/>
      <c r="G584" s="18"/>
      <c r="J584" s="19"/>
      <c r="K584" s="20"/>
    </row>
    <row r="585" spans="1:11" ht="13" x14ac:dyDescent="0.3">
      <c r="A585" s="13"/>
      <c r="B585" s="6"/>
      <c r="C585" s="6"/>
      <c r="G585" s="18"/>
      <c r="J585" s="19"/>
      <c r="K585" s="20"/>
    </row>
    <row r="586" spans="1:11" ht="13" x14ac:dyDescent="0.3">
      <c r="A586" s="13"/>
      <c r="B586" s="6"/>
      <c r="C586" s="6"/>
      <c r="G586" s="18"/>
      <c r="J586" s="19"/>
      <c r="K586" s="20"/>
    </row>
    <row r="587" spans="1:11" ht="13" x14ac:dyDescent="0.3">
      <c r="A587" s="13"/>
      <c r="B587" s="6"/>
      <c r="C587" s="6"/>
      <c r="G587" s="18"/>
      <c r="J587" s="19"/>
      <c r="K587" s="20"/>
    </row>
    <row r="588" spans="1:11" ht="13" x14ac:dyDescent="0.3">
      <c r="A588" s="13"/>
      <c r="B588" s="6"/>
      <c r="C588" s="6"/>
      <c r="G588" s="18"/>
      <c r="J588" s="19"/>
      <c r="K588" s="20"/>
    </row>
    <row r="589" spans="1:11" ht="13" x14ac:dyDescent="0.3">
      <c r="A589" s="13"/>
      <c r="B589" s="6"/>
      <c r="C589" s="6"/>
      <c r="G589" s="18"/>
      <c r="J589" s="19"/>
      <c r="K589" s="20"/>
    </row>
    <row r="590" spans="1:11" ht="13" x14ac:dyDescent="0.3">
      <c r="A590" s="13"/>
      <c r="B590" s="6"/>
      <c r="C590" s="6"/>
      <c r="G590" s="18"/>
      <c r="J590" s="19"/>
      <c r="K590" s="20"/>
    </row>
    <row r="591" spans="1:11" ht="13" x14ac:dyDescent="0.3">
      <c r="A591" s="13"/>
      <c r="B591" s="6"/>
      <c r="C591" s="6"/>
      <c r="G591" s="18"/>
      <c r="J591" s="19"/>
      <c r="K591" s="20"/>
    </row>
    <row r="592" spans="1:11" ht="13" x14ac:dyDescent="0.3">
      <c r="A592" s="13"/>
      <c r="B592" s="6"/>
      <c r="C592" s="6"/>
      <c r="G592" s="18"/>
      <c r="J592" s="19"/>
      <c r="K592" s="20"/>
    </row>
    <row r="593" spans="1:11" ht="13" x14ac:dyDescent="0.3">
      <c r="A593" s="13"/>
      <c r="B593" s="6"/>
      <c r="C593" s="6"/>
      <c r="G593" s="18"/>
      <c r="J593" s="19"/>
      <c r="K593" s="20"/>
    </row>
    <row r="594" spans="1:11" ht="13" x14ac:dyDescent="0.3">
      <c r="A594" s="13"/>
      <c r="B594" s="6"/>
      <c r="C594" s="6"/>
      <c r="G594" s="18"/>
      <c r="J594" s="19"/>
      <c r="K594" s="20"/>
    </row>
    <row r="595" spans="1:11" ht="13" x14ac:dyDescent="0.3">
      <c r="A595" s="13"/>
      <c r="B595" s="6"/>
      <c r="C595" s="6"/>
      <c r="G595" s="18"/>
      <c r="J595" s="19"/>
      <c r="K595" s="20"/>
    </row>
    <row r="596" spans="1:11" ht="13" x14ac:dyDescent="0.3">
      <c r="A596" s="13"/>
      <c r="B596" s="6"/>
      <c r="C596" s="6"/>
      <c r="G596" s="18"/>
      <c r="J596" s="19"/>
      <c r="K596" s="20"/>
    </row>
    <row r="597" spans="1:11" ht="13" x14ac:dyDescent="0.3">
      <c r="A597" s="13"/>
      <c r="B597" s="6"/>
      <c r="C597" s="6"/>
      <c r="G597" s="18"/>
      <c r="J597" s="19"/>
      <c r="K597" s="20"/>
    </row>
    <row r="598" spans="1:11" ht="13" x14ac:dyDescent="0.3">
      <c r="A598" s="13"/>
      <c r="B598" s="6"/>
      <c r="C598" s="6"/>
      <c r="G598" s="18"/>
      <c r="J598" s="19"/>
      <c r="K598" s="20"/>
    </row>
    <row r="599" spans="1:11" ht="13" x14ac:dyDescent="0.3">
      <c r="A599" s="13"/>
      <c r="B599" s="6"/>
      <c r="C599" s="6"/>
      <c r="G599" s="18"/>
      <c r="J599" s="19"/>
      <c r="K599" s="20"/>
    </row>
    <row r="600" spans="1:11" ht="13" x14ac:dyDescent="0.3">
      <c r="A600" s="13"/>
      <c r="B600" s="6"/>
      <c r="C600" s="6"/>
      <c r="G600" s="18"/>
      <c r="J600" s="19"/>
      <c r="K600" s="20"/>
    </row>
    <row r="601" spans="1:11" ht="13" x14ac:dyDescent="0.3">
      <c r="A601" s="13"/>
      <c r="B601" s="6"/>
      <c r="C601" s="6"/>
      <c r="G601" s="18"/>
      <c r="J601" s="19"/>
      <c r="K601" s="20"/>
    </row>
    <row r="602" spans="1:11" ht="13" x14ac:dyDescent="0.3">
      <c r="A602" s="13"/>
      <c r="B602" s="6"/>
      <c r="C602" s="6"/>
      <c r="G602" s="18"/>
      <c r="J602" s="19"/>
      <c r="K602" s="20"/>
    </row>
    <row r="603" spans="1:11" ht="13" x14ac:dyDescent="0.3">
      <c r="A603" s="13"/>
      <c r="B603" s="6"/>
      <c r="C603" s="6"/>
      <c r="G603" s="18"/>
      <c r="J603" s="19"/>
      <c r="K603" s="20"/>
    </row>
    <row r="604" spans="1:11" ht="13" x14ac:dyDescent="0.3">
      <c r="A604" s="13"/>
      <c r="B604" s="6"/>
      <c r="C604" s="6"/>
      <c r="G604" s="18"/>
      <c r="J604" s="19"/>
      <c r="K604" s="20"/>
    </row>
    <row r="605" spans="1:11" ht="13" x14ac:dyDescent="0.3">
      <c r="A605" s="13"/>
      <c r="B605" s="6"/>
      <c r="C605" s="6"/>
      <c r="G605" s="18"/>
      <c r="J605" s="19"/>
      <c r="K605" s="20"/>
    </row>
    <row r="606" spans="1:11" ht="13" x14ac:dyDescent="0.3">
      <c r="A606" s="13"/>
      <c r="B606" s="6"/>
      <c r="C606" s="6"/>
      <c r="G606" s="18"/>
      <c r="J606" s="19"/>
      <c r="K606" s="20"/>
    </row>
    <row r="607" spans="1:11" ht="13" x14ac:dyDescent="0.3">
      <c r="A607" s="13"/>
      <c r="B607" s="6"/>
      <c r="C607" s="6"/>
      <c r="G607" s="18"/>
      <c r="J607" s="19"/>
      <c r="K607" s="20"/>
    </row>
    <row r="608" spans="1:11" ht="13" x14ac:dyDescent="0.3">
      <c r="A608" s="13"/>
      <c r="B608" s="6"/>
      <c r="C608" s="6"/>
      <c r="G608" s="18"/>
      <c r="J608" s="19"/>
      <c r="K608" s="20"/>
    </row>
    <row r="609" spans="1:11" ht="13" x14ac:dyDescent="0.3">
      <c r="A609" s="13"/>
      <c r="B609" s="6"/>
      <c r="C609" s="6"/>
      <c r="G609" s="18"/>
      <c r="J609" s="19"/>
      <c r="K609" s="20"/>
    </row>
    <row r="610" spans="1:11" ht="13" x14ac:dyDescent="0.3">
      <c r="A610" s="13"/>
      <c r="B610" s="6"/>
      <c r="C610" s="6"/>
      <c r="G610" s="18"/>
      <c r="J610" s="19"/>
      <c r="K610" s="20"/>
    </row>
    <row r="611" spans="1:11" ht="13" x14ac:dyDescent="0.3">
      <c r="A611" s="13"/>
      <c r="B611" s="6"/>
      <c r="C611" s="6"/>
      <c r="G611" s="18"/>
      <c r="J611" s="19"/>
      <c r="K611" s="20"/>
    </row>
    <row r="612" spans="1:11" ht="13" x14ac:dyDescent="0.3">
      <c r="A612" s="13"/>
      <c r="B612" s="6"/>
      <c r="C612" s="6"/>
      <c r="G612" s="18"/>
      <c r="J612" s="19"/>
      <c r="K612" s="20"/>
    </row>
    <row r="613" spans="1:11" ht="13" x14ac:dyDescent="0.3">
      <c r="A613" s="13"/>
      <c r="B613" s="6"/>
      <c r="C613" s="6"/>
      <c r="G613" s="18"/>
      <c r="J613" s="19"/>
      <c r="K613" s="20"/>
    </row>
    <row r="614" spans="1:11" ht="13" x14ac:dyDescent="0.3">
      <c r="A614" s="13"/>
      <c r="B614" s="6"/>
      <c r="C614" s="6"/>
      <c r="G614" s="18"/>
      <c r="J614" s="19"/>
      <c r="K614" s="20"/>
    </row>
    <row r="615" spans="1:11" ht="13" x14ac:dyDescent="0.3">
      <c r="A615" s="13"/>
      <c r="B615" s="6"/>
      <c r="C615" s="6"/>
      <c r="G615" s="18"/>
      <c r="J615" s="19"/>
      <c r="K615" s="20"/>
    </row>
    <row r="616" spans="1:11" ht="13" x14ac:dyDescent="0.3">
      <c r="A616" s="13"/>
      <c r="B616" s="6"/>
      <c r="C616" s="6"/>
      <c r="G616" s="18"/>
      <c r="J616" s="19"/>
      <c r="K616" s="20"/>
    </row>
    <row r="617" spans="1:11" ht="13" x14ac:dyDescent="0.3">
      <c r="A617" s="13"/>
      <c r="B617" s="6"/>
      <c r="C617" s="6"/>
      <c r="G617" s="18"/>
      <c r="J617" s="19"/>
      <c r="K617" s="20"/>
    </row>
    <row r="618" spans="1:11" ht="13" x14ac:dyDescent="0.3">
      <c r="A618" s="13"/>
      <c r="B618" s="6"/>
      <c r="C618" s="6"/>
      <c r="G618" s="18"/>
      <c r="J618" s="19"/>
      <c r="K618" s="20"/>
    </row>
    <row r="619" spans="1:11" ht="13" x14ac:dyDescent="0.3">
      <c r="A619" s="13"/>
      <c r="B619" s="6"/>
      <c r="C619" s="6"/>
      <c r="G619" s="18"/>
      <c r="J619" s="19"/>
      <c r="K619" s="20"/>
    </row>
    <row r="620" spans="1:11" ht="13" x14ac:dyDescent="0.3">
      <c r="A620" s="13"/>
      <c r="B620" s="6"/>
      <c r="C620" s="6"/>
      <c r="G620" s="18"/>
      <c r="J620" s="19"/>
      <c r="K620" s="20"/>
    </row>
    <row r="621" spans="1:11" ht="13" x14ac:dyDescent="0.3">
      <c r="A621" s="13"/>
      <c r="B621" s="6"/>
      <c r="C621" s="6"/>
      <c r="G621" s="18"/>
      <c r="J621" s="19"/>
      <c r="K621" s="20"/>
    </row>
    <row r="622" spans="1:11" ht="13" x14ac:dyDescent="0.3">
      <c r="A622" s="13"/>
      <c r="B622" s="6"/>
      <c r="C622" s="6"/>
      <c r="G622" s="18"/>
      <c r="J622" s="19"/>
      <c r="K622" s="20"/>
    </row>
    <row r="623" spans="1:11" ht="13" x14ac:dyDescent="0.3">
      <c r="A623" s="13"/>
      <c r="B623" s="6"/>
      <c r="C623" s="6"/>
      <c r="G623" s="18"/>
      <c r="J623" s="19"/>
      <c r="K623" s="20"/>
    </row>
    <row r="624" spans="1:11" ht="13" x14ac:dyDescent="0.3">
      <c r="A624" s="13"/>
      <c r="B624" s="6"/>
      <c r="C624" s="6"/>
      <c r="G624" s="18"/>
      <c r="J624" s="19"/>
      <c r="K624" s="20"/>
    </row>
    <row r="625" spans="1:11" ht="13" x14ac:dyDescent="0.3">
      <c r="A625" s="13"/>
      <c r="B625" s="6"/>
      <c r="C625" s="6"/>
      <c r="G625" s="18"/>
      <c r="J625" s="19"/>
      <c r="K625" s="20"/>
    </row>
    <row r="626" spans="1:11" ht="13" x14ac:dyDescent="0.3">
      <c r="A626" s="13"/>
      <c r="B626" s="6"/>
      <c r="C626" s="6"/>
      <c r="G626" s="18"/>
      <c r="J626" s="19"/>
      <c r="K626" s="20"/>
    </row>
    <row r="627" spans="1:11" ht="13" x14ac:dyDescent="0.3">
      <c r="A627" s="13"/>
      <c r="B627" s="6"/>
      <c r="C627" s="6"/>
      <c r="G627" s="18"/>
      <c r="J627" s="19"/>
      <c r="K627" s="20"/>
    </row>
    <row r="628" spans="1:11" ht="13" x14ac:dyDescent="0.3">
      <c r="A628" s="13"/>
      <c r="B628" s="6"/>
      <c r="C628" s="6"/>
      <c r="G628" s="18"/>
      <c r="J628" s="19"/>
      <c r="K628" s="20"/>
    </row>
    <row r="629" spans="1:11" ht="13" x14ac:dyDescent="0.3">
      <c r="A629" s="13"/>
      <c r="B629" s="6"/>
      <c r="C629" s="6"/>
      <c r="G629" s="18"/>
      <c r="J629" s="19"/>
      <c r="K629" s="20"/>
    </row>
    <row r="630" spans="1:11" ht="13" x14ac:dyDescent="0.3">
      <c r="A630" s="13"/>
      <c r="B630" s="6"/>
      <c r="C630" s="6"/>
      <c r="G630" s="18"/>
      <c r="J630" s="19"/>
      <c r="K630" s="20"/>
    </row>
    <row r="631" spans="1:11" ht="13" x14ac:dyDescent="0.3">
      <c r="A631" s="13"/>
      <c r="B631" s="6"/>
      <c r="C631" s="6"/>
      <c r="G631" s="18"/>
      <c r="J631" s="19"/>
      <c r="K631" s="20"/>
    </row>
    <row r="632" spans="1:11" ht="13" x14ac:dyDescent="0.3">
      <c r="A632" s="13"/>
      <c r="B632" s="6"/>
      <c r="C632" s="6"/>
      <c r="G632" s="18"/>
      <c r="J632" s="19"/>
      <c r="K632" s="20"/>
    </row>
    <row r="633" spans="1:11" ht="13" x14ac:dyDescent="0.3">
      <c r="A633" s="13"/>
      <c r="B633" s="6"/>
      <c r="C633" s="6"/>
      <c r="G633" s="18"/>
      <c r="J633" s="19"/>
      <c r="K633" s="20"/>
    </row>
    <row r="634" spans="1:11" ht="13" x14ac:dyDescent="0.3">
      <c r="A634" s="13"/>
      <c r="B634" s="6"/>
      <c r="C634" s="6"/>
      <c r="G634" s="18"/>
      <c r="J634" s="19"/>
      <c r="K634" s="20"/>
    </row>
    <row r="635" spans="1:11" ht="13" x14ac:dyDescent="0.3">
      <c r="A635" s="13"/>
      <c r="B635" s="6"/>
      <c r="C635" s="6"/>
      <c r="G635" s="18"/>
      <c r="J635" s="19"/>
      <c r="K635" s="20"/>
    </row>
    <row r="636" spans="1:11" ht="13" x14ac:dyDescent="0.3">
      <c r="A636" s="13"/>
      <c r="B636" s="6"/>
      <c r="C636" s="6"/>
      <c r="G636" s="18"/>
      <c r="J636" s="19"/>
      <c r="K636" s="20"/>
    </row>
    <row r="637" spans="1:11" ht="13" x14ac:dyDescent="0.3">
      <c r="A637" s="13"/>
      <c r="B637" s="6"/>
      <c r="C637" s="6"/>
      <c r="G637" s="18"/>
      <c r="J637" s="19"/>
      <c r="K637" s="20"/>
    </row>
    <row r="638" spans="1:11" ht="13" x14ac:dyDescent="0.3">
      <c r="A638" s="13"/>
      <c r="B638" s="6"/>
      <c r="C638" s="6"/>
      <c r="G638" s="18"/>
      <c r="J638" s="19"/>
      <c r="K638" s="20"/>
    </row>
    <row r="639" spans="1:11" ht="13" x14ac:dyDescent="0.3">
      <c r="A639" s="13"/>
      <c r="B639" s="6"/>
      <c r="C639" s="6"/>
      <c r="G639" s="18"/>
      <c r="J639" s="19"/>
      <c r="K639" s="20"/>
    </row>
    <row r="640" spans="1:11" ht="13" x14ac:dyDescent="0.3">
      <c r="A640" s="13"/>
      <c r="B640" s="6"/>
      <c r="C640" s="6"/>
      <c r="G640" s="18"/>
      <c r="J640" s="19"/>
      <c r="K640" s="20"/>
    </row>
    <row r="641" spans="1:11" ht="13" x14ac:dyDescent="0.3">
      <c r="A641" s="13"/>
      <c r="B641" s="6"/>
      <c r="C641" s="6"/>
      <c r="G641" s="18"/>
      <c r="J641" s="19"/>
      <c r="K641" s="20"/>
    </row>
    <row r="642" spans="1:11" ht="13" x14ac:dyDescent="0.3">
      <c r="A642" s="13"/>
      <c r="B642" s="6"/>
      <c r="C642" s="6"/>
      <c r="G642" s="18"/>
      <c r="J642" s="19"/>
      <c r="K642" s="20"/>
    </row>
    <row r="643" spans="1:11" ht="13" x14ac:dyDescent="0.3">
      <c r="A643" s="13"/>
      <c r="B643" s="6"/>
      <c r="C643" s="6"/>
      <c r="G643" s="18"/>
      <c r="J643" s="19"/>
      <c r="K643" s="20"/>
    </row>
    <row r="644" spans="1:11" ht="13" x14ac:dyDescent="0.3">
      <c r="A644" s="13"/>
      <c r="B644" s="6"/>
      <c r="C644" s="6"/>
      <c r="G644" s="18"/>
      <c r="J644" s="19"/>
      <c r="K644" s="20"/>
    </row>
    <row r="645" spans="1:11" ht="13" x14ac:dyDescent="0.3">
      <c r="A645" s="13"/>
      <c r="B645" s="6"/>
      <c r="C645" s="6"/>
      <c r="G645" s="18"/>
      <c r="J645" s="19"/>
      <c r="K645" s="20"/>
    </row>
    <row r="646" spans="1:11" ht="13" x14ac:dyDescent="0.3">
      <c r="A646" s="13"/>
      <c r="B646" s="6"/>
      <c r="C646" s="6"/>
      <c r="G646" s="18"/>
      <c r="J646" s="19"/>
      <c r="K646" s="20"/>
    </row>
    <row r="647" spans="1:11" ht="13" x14ac:dyDescent="0.3">
      <c r="A647" s="13"/>
      <c r="B647" s="6"/>
      <c r="C647" s="6"/>
      <c r="G647" s="18"/>
      <c r="J647" s="19"/>
      <c r="K647" s="20"/>
    </row>
    <row r="648" spans="1:11" ht="13" x14ac:dyDescent="0.3">
      <c r="A648" s="13"/>
      <c r="B648" s="6"/>
      <c r="C648" s="6"/>
      <c r="G648" s="18"/>
      <c r="J648" s="19"/>
      <c r="K648" s="20"/>
    </row>
    <row r="649" spans="1:11" ht="13" x14ac:dyDescent="0.3">
      <c r="A649" s="13"/>
      <c r="B649" s="6"/>
      <c r="C649" s="6"/>
      <c r="G649" s="18"/>
      <c r="J649" s="19"/>
      <c r="K649" s="20"/>
    </row>
    <row r="650" spans="1:11" ht="13" x14ac:dyDescent="0.3">
      <c r="A650" s="13"/>
      <c r="B650" s="6"/>
      <c r="C650" s="6"/>
      <c r="G650" s="18"/>
      <c r="J650" s="19"/>
      <c r="K650" s="20"/>
    </row>
    <row r="651" spans="1:11" ht="13" x14ac:dyDescent="0.3">
      <c r="A651" s="13"/>
      <c r="B651" s="6"/>
      <c r="C651" s="6"/>
      <c r="G651" s="18"/>
      <c r="J651" s="19"/>
      <c r="K651" s="20"/>
    </row>
    <row r="652" spans="1:11" ht="13" x14ac:dyDescent="0.3">
      <c r="A652" s="13"/>
      <c r="B652" s="6"/>
      <c r="C652" s="6"/>
      <c r="G652" s="18"/>
      <c r="J652" s="19"/>
      <c r="K652" s="20"/>
    </row>
    <row r="653" spans="1:11" ht="13" x14ac:dyDescent="0.3">
      <c r="A653" s="13"/>
      <c r="B653" s="6"/>
      <c r="C653" s="6"/>
      <c r="G653" s="18"/>
      <c r="J653" s="19"/>
      <c r="K653" s="20"/>
    </row>
    <row r="654" spans="1:11" ht="13" x14ac:dyDescent="0.3">
      <c r="A654" s="13"/>
      <c r="B654" s="6"/>
      <c r="C654" s="6"/>
      <c r="G654" s="18"/>
      <c r="J654" s="19"/>
      <c r="K654" s="20"/>
    </row>
    <row r="655" spans="1:11" ht="13" x14ac:dyDescent="0.3">
      <c r="A655" s="13"/>
      <c r="B655" s="6"/>
      <c r="C655" s="6"/>
      <c r="G655" s="18"/>
      <c r="J655" s="19"/>
      <c r="K655" s="20"/>
    </row>
    <row r="656" spans="1:11" ht="13" x14ac:dyDescent="0.3">
      <c r="A656" s="13"/>
      <c r="B656" s="6"/>
      <c r="C656" s="6"/>
      <c r="G656" s="18"/>
      <c r="J656" s="19"/>
      <c r="K656" s="20"/>
    </row>
    <row r="657" spans="1:11" ht="13" x14ac:dyDescent="0.3">
      <c r="A657" s="13"/>
      <c r="B657" s="6"/>
      <c r="C657" s="6"/>
      <c r="G657" s="18"/>
      <c r="J657" s="19"/>
      <c r="K657" s="20"/>
    </row>
    <row r="658" spans="1:11" ht="13" x14ac:dyDescent="0.3">
      <c r="A658" s="13"/>
      <c r="B658" s="6"/>
      <c r="C658" s="6"/>
      <c r="G658" s="18"/>
      <c r="J658" s="19"/>
      <c r="K658" s="20"/>
    </row>
    <row r="659" spans="1:11" ht="13" x14ac:dyDescent="0.3">
      <c r="A659" s="13"/>
      <c r="B659" s="6"/>
      <c r="C659" s="6"/>
      <c r="G659" s="18"/>
      <c r="J659" s="19"/>
      <c r="K659" s="20"/>
    </row>
    <row r="660" spans="1:11" ht="13" x14ac:dyDescent="0.3">
      <c r="A660" s="13"/>
      <c r="B660" s="6"/>
      <c r="C660" s="6"/>
      <c r="G660" s="18"/>
      <c r="J660" s="19"/>
      <c r="K660" s="20"/>
    </row>
    <row r="661" spans="1:11" ht="13" x14ac:dyDescent="0.3">
      <c r="A661" s="13"/>
      <c r="B661" s="6"/>
      <c r="C661" s="6"/>
      <c r="G661" s="18"/>
      <c r="J661" s="19"/>
      <c r="K661" s="20"/>
    </row>
    <row r="662" spans="1:11" ht="13" x14ac:dyDescent="0.3">
      <c r="A662" s="13"/>
      <c r="B662" s="6"/>
      <c r="C662" s="6"/>
      <c r="G662" s="18"/>
      <c r="J662" s="19"/>
      <c r="K662" s="20"/>
    </row>
    <row r="663" spans="1:11" ht="13" x14ac:dyDescent="0.3">
      <c r="A663" s="13"/>
      <c r="B663" s="6"/>
      <c r="C663" s="6"/>
      <c r="G663" s="18"/>
      <c r="J663" s="19"/>
      <c r="K663" s="20"/>
    </row>
    <row r="664" spans="1:11" ht="13" x14ac:dyDescent="0.3">
      <c r="A664" s="13"/>
      <c r="B664" s="6"/>
      <c r="C664" s="6"/>
      <c r="G664" s="18"/>
      <c r="J664" s="19"/>
      <c r="K664" s="20"/>
    </row>
    <row r="665" spans="1:11" ht="13" x14ac:dyDescent="0.3">
      <c r="A665" s="13"/>
      <c r="B665" s="6"/>
      <c r="C665" s="6"/>
      <c r="G665" s="18"/>
      <c r="J665" s="19"/>
      <c r="K665" s="20"/>
    </row>
    <row r="666" spans="1:11" ht="13" x14ac:dyDescent="0.3">
      <c r="A666" s="13"/>
      <c r="B666" s="6"/>
      <c r="C666" s="6"/>
      <c r="G666" s="18"/>
      <c r="J666" s="19"/>
      <c r="K666" s="20"/>
    </row>
    <row r="667" spans="1:11" ht="13" x14ac:dyDescent="0.3">
      <c r="A667" s="13"/>
      <c r="B667" s="6"/>
      <c r="C667" s="6"/>
      <c r="G667" s="18"/>
      <c r="J667" s="19"/>
      <c r="K667" s="20"/>
    </row>
    <row r="668" spans="1:11" ht="13" x14ac:dyDescent="0.3">
      <c r="A668" s="13"/>
      <c r="B668" s="6"/>
      <c r="C668" s="6"/>
      <c r="G668" s="18"/>
      <c r="J668" s="19"/>
      <c r="K668" s="20"/>
    </row>
    <row r="669" spans="1:11" ht="13" x14ac:dyDescent="0.3">
      <c r="A669" s="13"/>
      <c r="B669" s="6"/>
      <c r="C669" s="6"/>
      <c r="G669" s="18"/>
      <c r="J669" s="19"/>
      <c r="K669" s="20"/>
    </row>
    <row r="670" spans="1:11" ht="13" x14ac:dyDescent="0.3">
      <c r="A670" s="13"/>
      <c r="B670" s="6"/>
      <c r="C670" s="6"/>
      <c r="G670" s="18"/>
      <c r="J670" s="19"/>
      <c r="K670" s="20"/>
    </row>
    <row r="671" spans="1:11" ht="13" x14ac:dyDescent="0.3">
      <c r="A671" s="13"/>
      <c r="B671" s="6"/>
      <c r="C671" s="6"/>
      <c r="G671" s="18"/>
      <c r="J671" s="19"/>
      <c r="K671" s="20"/>
    </row>
    <row r="672" spans="1:11" ht="13" x14ac:dyDescent="0.3">
      <c r="A672" s="13"/>
      <c r="B672" s="6"/>
      <c r="C672" s="6"/>
      <c r="G672" s="18"/>
      <c r="J672" s="19"/>
      <c r="K672" s="20"/>
    </row>
    <row r="673" spans="1:11" ht="13" x14ac:dyDescent="0.3">
      <c r="A673" s="13"/>
      <c r="B673" s="6"/>
      <c r="C673" s="6"/>
      <c r="G673" s="18"/>
      <c r="J673" s="19"/>
      <c r="K673" s="20"/>
    </row>
    <row r="674" spans="1:11" ht="13" x14ac:dyDescent="0.3">
      <c r="A674" s="13"/>
      <c r="B674" s="6"/>
      <c r="C674" s="6"/>
      <c r="G674" s="18"/>
      <c r="J674" s="19"/>
      <c r="K674" s="20"/>
    </row>
    <row r="675" spans="1:11" ht="13" x14ac:dyDescent="0.3">
      <c r="A675" s="13"/>
      <c r="B675" s="6"/>
      <c r="C675" s="6"/>
      <c r="G675" s="18"/>
      <c r="J675" s="19"/>
      <c r="K675" s="20"/>
    </row>
    <row r="676" spans="1:11" ht="13" x14ac:dyDescent="0.3">
      <c r="A676" s="13"/>
      <c r="B676" s="6"/>
      <c r="C676" s="6"/>
      <c r="G676" s="18"/>
      <c r="J676" s="19"/>
      <c r="K676" s="20"/>
    </row>
    <row r="677" spans="1:11" ht="13" x14ac:dyDescent="0.3">
      <c r="A677" s="13"/>
      <c r="B677" s="6"/>
      <c r="C677" s="6"/>
      <c r="G677" s="18"/>
      <c r="J677" s="19"/>
      <c r="K677" s="20"/>
    </row>
    <row r="678" spans="1:11" ht="13" x14ac:dyDescent="0.3">
      <c r="A678" s="13"/>
      <c r="B678" s="6"/>
      <c r="C678" s="6"/>
      <c r="G678" s="18"/>
      <c r="J678" s="19"/>
      <c r="K678" s="20"/>
    </row>
    <row r="679" spans="1:11" ht="13" x14ac:dyDescent="0.3">
      <c r="A679" s="13"/>
      <c r="B679" s="6"/>
      <c r="C679" s="6"/>
      <c r="G679" s="18"/>
      <c r="J679" s="19"/>
      <c r="K679" s="20"/>
    </row>
    <row r="680" spans="1:11" ht="13" x14ac:dyDescent="0.3">
      <c r="A680" s="13"/>
      <c r="B680" s="6"/>
      <c r="C680" s="6"/>
      <c r="G680" s="18"/>
      <c r="J680" s="19"/>
      <c r="K680" s="20"/>
    </row>
    <row r="681" spans="1:11" ht="13" x14ac:dyDescent="0.3">
      <c r="A681" s="13"/>
      <c r="B681" s="6"/>
      <c r="C681" s="6"/>
      <c r="G681" s="18"/>
      <c r="J681" s="19"/>
      <c r="K681" s="20"/>
    </row>
    <row r="682" spans="1:11" ht="13" x14ac:dyDescent="0.3">
      <c r="A682" s="13"/>
      <c r="B682" s="6"/>
      <c r="C682" s="6"/>
      <c r="G682" s="18"/>
      <c r="J682" s="19"/>
      <c r="K682" s="20"/>
    </row>
    <row r="683" spans="1:11" ht="13" x14ac:dyDescent="0.3">
      <c r="A683" s="13"/>
      <c r="B683" s="6"/>
      <c r="C683" s="6"/>
      <c r="G683" s="18"/>
      <c r="J683" s="19"/>
      <c r="K683" s="20"/>
    </row>
    <row r="684" spans="1:11" ht="13" x14ac:dyDescent="0.3">
      <c r="A684" s="13"/>
      <c r="B684" s="6"/>
      <c r="C684" s="6"/>
      <c r="G684" s="18"/>
      <c r="J684" s="19"/>
      <c r="K684" s="20"/>
    </row>
    <row r="685" spans="1:11" ht="13" x14ac:dyDescent="0.3">
      <c r="A685" s="13"/>
      <c r="B685" s="6"/>
      <c r="C685" s="6"/>
      <c r="G685" s="18"/>
      <c r="J685" s="19"/>
      <c r="K685" s="20"/>
    </row>
    <row r="686" spans="1:11" ht="13" x14ac:dyDescent="0.3">
      <c r="A686" s="13"/>
      <c r="B686" s="6"/>
      <c r="C686" s="6"/>
      <c r="G686" s="18"/>
      <c r="J686" s="19"/>
      <c r="K686" s="20"/>
    </row>
    <row r="687" spans="1:11" ht="13" x14ac:dyDescent="0.3">
      <c r="A687" s="13"/>
      <c r="B687" s="6"/>
      <c r="C687" s="6"/>
      <c r="G687" s="18"/>
      <c r="J687" s="19"/>
      <c r="K687" s="20"/>
    </row>
    <row r="688" spans="1:11" ht="13" x14ac:dyDescent="0.3">
      <c r="A688" s="13"/>
      <c r="B688" s="6"/>
      <c r="C688" s="6"/>
      <c r="G688" s="18"/>
      <c r="J688" s="19"/>
      <c r="K688" s="20"/>
    </row>
    <row r="689" spans="1:11" ht="13" x14ac:dyDescent="0.3">
      <c r="A689" s="13"/>
      <c r="B689" s="6"/>
      <c r="C689" s="6"/>
      <c r="G689" s="18"/>
      <c r="J689" s="19"/>
      <c r="K689" s="20"/>
    </row>
    <row r="690" spans="1:11" ht="13" x14ac:dyDescent="0.3">
      <c r="A690" s="13"/>
      <c r="B690" s="6"/>
      <c r="C690" s="6"/>
      <c r="G690" s="18"/>
      <c r="J690" s="19"/>
      <c r="K690" s="20"/>
    </row>
    <row r="691" spans="1:11" ht="13" x14ac:dyDescent="0.3">
      <c r="A691" s="13"/>
      <c r="B691" s="6"/>
      <c r="C691" s="6"/>
      <c r="G691" s="18"/>
      <c r="J691" s="19"/>
      <c r="K691" s="20"/>
    </row>
    <row r="692" spans="1:11" ht="13" x14ac:dyDescent="0.3">
      <c r="A692" s="13"/>
      <c r="B692" s="6"/>
      <c r="C692" s="6"/>
      <c r="G692" s="18"/>
      <c r="J692" s="19"/>
      <c r="K692" s="20"/>
    </row>
    <row r="693" spans="1:11" ht="13" x14ac:dyDescent="0.3">
      <c r="A693" s="13"/>
      <c r="B693" s="6"/>
      <c r="C693" s="6"/>
      <c r="G693" s="18"/>
      <c r="J693" s="19"/>
      <c r="K693" s="20"/>
    </row>
    <row r="694" spans="1:11" ht="13" x14ac:dyDescent="0.3">
      <c r="A694" s="13"/>
      <c r="B694" s="6"/>
      <c r="C694" s="6"/>
      <c r="G694" s="18"/>
      <c r="J694" s="19"/>
      <c r="K694" s="20"/>
    </row>
    <row r="695" spans="1:11" ht="13" x14ac:dyDescent="0.3">
      <c r="A695" s="13"/>
      <c r="B695" s="6"/>
      <c r="C695" s="6"/>
      <c r="G695" s="18"/>
      <c r="J695" s="19"/>
      <c r="K695" s="20"/>
    </row>
    <row r="696" spans="1:11" ht="13" x14ac:dyDescent="0.3">
      <c r="A696" s="13"/>
      <c r="B696" s="6"/>
      <c r="C696" s="6"/>
      <c r="G696" s="18"/>
      <c r="J696" s="19"/>
      <c r="K696" s="20"/>
    </row>
    <row r="697" spans="1:11" ht="13" x14ac:dyDescent="0.3">
      <c r="A697" s="13"/>
      <c r="B697" s="6"/>
      <c r="C697" s="6"/>
      <c r="G697" s="18"/>
      <c r="J697" s="19"/>
      <c r="K697" s="20"/>
    </row>
    <row r="698" spans="1:11" ht="13" x14ac:dyDescent="0.3">
      <c r="A698" s="13"/>
      <c r="B698" s="6"/>
      <c r="C698" s="6"/>
      <c r="G698" s="18"/>
      <c r="J698" s="19"/>
      <c r="K698" s="20"/>
    </row>
    <row r="699" spans="1:11" ht="13" x14ac:dyDescent="0.3">
      <c r="A699" s="13"/>
      <c r="B699" s="6"/>
      <c r="C699" s="6"/>
      <c r="G699" s="18"/>
      <c r="J699" s="19"/>
      <c r="K699" s="20"/>
    </row>
    <row r="700" spans="1:11" ht="13" x14ac:dyDescent="0.3">
      <c r="A700" s="13"/>
      <c r="B700" s="6"/>
      <c r="C700" s="6"/>
      <c r="G700" s="18"/>
      <c r="J700" s="19"/>
      <c r="K700" s="20"/>
    </row>
    <row r="701" spans="1:11" ht="13" x14ac:dyDescent="0.3">
      <c r="A701" s="13"/>
      <c r="B701" s="6"/>
      <c r="C701" s="6"/>
      <c r="G701" s="18"/>
      <c r="J701" s="19"/>
      <c r="K701" s="20"/>
    </row>
    <row r="702" spans="1:11" ht="13" x14ac:dyDescent="0.3">
      <c r="A702" s="13"/>
      <c r="B702" s="6"/>
      <c r="C702" s="6"/>
      <c r="G702" s="18"/>
      <c r="J702" s="19"/>
      <c r="K702" s="20"/>
    </row>
    <row r="703" spans="1:11" ht="13" x14ac:dyDescent="0.3">
      <c r="A703" s="13"/>
      <c r="B703" s="6"/>
      <c r="C703" s="6"/>
      <c r="G703" s="18"/>
      <c r="J703" s="19"/>
      <c r="K703" s="20"/>
    </row>
    <row r="704" spans="1:11" ht="13" x14ac:dyDescent="0.3">
      <c r="A704" s="13"/>
      <c r="B704" s="6"/>
      <c r="C704" s="6"/>
      <c r="G704" s="18"/>
      <c r="J704" s="19"/>
      <c r="K704" s="20"/>
    </row>
    <row r="705" spans="1:11" ht="13" x14ac:dyDescent="0.3">
      <c r="A705" s="13"/>
      <c r="B705" s="6"/>
      <c r="C705" s="6"/>
      <c r="G705" s="18"/>
      <c r="J705" s="19"/>
      <c r="K705" s="20"/>
    </row>
    <row r="706" spans="1:11" ht="13" x14ac:dyDescent="0.3">
      <c r="A706" s="13"/>
      <c r="B706" s="6"/>
      <c r="C706" s="6"/>
      <c r="G706" s="18"/>
      <c r="J706" s="19"/>
      <c r="K706" s="20"/>
    </row>
    <row r="707" spans="1:11" ht="13" x14ac:dyDescent="0.3">
      <c r="A707" s="13"/>
      <c r="B707" s="6"/>
      <c r="C707" s="6"/>
      <c r="G707" s="18"/>
      <c r="J707" s="19"/>
      <c r="K707" s="20"/>
    </row>
    <row r="708" spans="1:11" ht="13" x14ac:dyDescent="0.3">
      <c r="A708" s="13"/>
      <c r="B708" s="6"/>
      <c r="C708" s="6"/>
      <c r="G708" s="18"/>
      <c r="J708" s="19"/>
      <c r="K708" s="20"/>
    </row>
    <row r="709" spans="1:11" ht="13" x14ac:dyDescent="0.3">
      <c r="A709" s="13"/>
      <c r="B709" s="6"/>
      <c r="C709" s="6"/>
      <c r="G709" s="18"/>
      <c r="J709" s="19"/>
      <c r="K709" s="20"/>
    </row>
    <row r="710" spans="1:11" ht="13" x14ac:dyDescent="0.3">
      <c r="A710" s="13"/>
      <c r="B710" s="6"/>
      <c r="C710" s="6"/>
      <c r="G710" s="18"/>
      <c r="J710" s="19"/>
      <c r="K710" s="20"/>
    </row>
    <row r="711" spans="1:11" ht="13" x14ac:dyDescent="0.3">
      <c r="A711" s="13"/>
      <c r="B711" s="6"/>
      <c r="C711" s="6"/>
      <c r="G711" s="18"/>
      <c r="J711" s="19"/>
      <c r="K711" s="20"/>
    </row>
    <row r="712" spans="1:11" ht="13" x14ac:dyDescent="0.3">
      <c r="A712" s="13"/>
      <c r="B712" s="6"/>
      <c r="C712" s="6"/>
      <c r="G712" s="18"/>
      <c r="J712" s="19"/>
      <c r="K712" s="20"/>
    </row>
    <row r="713" spans="1:11" ht="13" x14ac:dyDescent="0.3">
      <c r="A713" s="13"/>
      <c r="B713" s="6"/>
      <c r="C713" s="6"/>
      <c r="G713" s="18"/>
      <c r="J713" s="19"/>
      <c r="K713" s="20"/>
    </row>
    <row r="714" spans="1:11" ht="13" x14ac:dyDescent="0.3">
      <c r="A714" s="13"/>
      <c r="B714" s="6"/>
      <c r="C714" s="6"/>
      <c r="G714" s="18"/>
      <c r="J714" s="19"/>
      <c r="K714" s="20"/>
    </row>
    <row r="715" spans="1:11" ht="13" x14ac:dyDescent="0.3">
      <c r="A715" s="13"/>
      <c r="B715" s="6"/>
      <c r="C715" s="6"/>
      <c r="G715" s="18"/>
      <c r="J715" s="19"/>
      <c r="K715" s="20"/>
    </row>
    <row r="716" spans="1:11" ht="13" x14ac:dyDescent="0.3">
      <c r="A716" s="13"/>
      <c r="B716" s="6"/>
      <c r="C716" s="6"/>
      <c r="G716" s="18"/>
      <c r="J716" s="19"/>
      <c r="K716" s="20"/>
    </row>
    <row r="717" spans="1:11" ht="13" x14ac:dyDescent="0.3">
      <c r="A717" s="13"/>
      <c r="B717" s="6"/>
      <c r="C717" s="6"/>
      <c r="G717" s="18"/>
      <c r="J717" s="19"/>
      <c r="K717" s="20"/>
    </row>
    <row r="718" spans="1:11" ht="13" x14ac:dyDescent="0.3">
      <c r="A718" s="13"/>
      <c r="B718" s="6"/>
      <c r="C718" s="6"/>
      <c r="G718" s="18"/>
      <c r="J718" s="19"/>
      <c r="K718" s="20"/>
    </row>
    <row r="719" spans="1:11" ht="13" x14ac:dyDescent="0.3">
      <c r="A719" s="13"/>
      <c r="B719" s="6"/>
      <c r="C719" s="6"/>
      <c r="G719" s="18"/>
      <c r="J719" s="19"/>
      <c r="K719" s="20"/>
    </row>
    <row r="720" spans="1:11" ht="13" x14ac:dyDescent="0.3">
      <c r="A720" s="13"/>
      <c r="B720" s="6"/>
      <c r="C720" s="6"/>
      <c r="G720" s="18"/>
      <c r="J720" s="19"/>
      <c r="K720" s="20"/>
    </row>
    <row r="721" spans="1:11" ht="13" x14ac:dyDescent="0.3">
      <c r="A721" s="13"/>
      <c r="B721" s="6"/>
      <c r="C721" s="6"/>
      <c r="G721" s="18"/>
      <c r="J721" s="19"/>
      <c r="K721" s="20"/>
    </row>
    <row r="722" spans="1:11" ht="13" x14ac:dyDescent="0.3">
      <c r="A722" s="13"/>
      <c r="B722" s="6"/>
      <c r="C722" s="6"/>
      <c r="G722" s="18"/>
      <c r="J722" s="19"/>
      <c r="K722" s="20"/>
    </row>
    <row r="723" spans="1:11" ht="13" x14ac:dyDescent="0.3">
      <c r="A723" s="13"/>
      <c r="B723" s="6"/>
      <c r="C723" s="6"/>
      <c r="G723" s="18"/>
      <c r="J723" s="19"/>
      <c r="K723" s="20"/>
    </row>
    <row r="724" spans="1:11" ht="13" x14ac:dyDescent="0.3">
      <c r="A724" s="13"/>
      <c r="B724" s="6"/>
      <c r="C724" s="6"/>
      <c r="G724" s="18"/>
      <c r="J724" s="19"/>
      <c r="K724" s="20"/>
    </row>
    <row r="725" spans="1:11" ht="13" x14ac:dyDescent="0.3">
      <c r="A725" s="13"/>
      <c r="B725" s="6"/>
      <c r="C725" s="6"/>
      <c r="G725" s="18"/>
      <c r="J725" s="19"/>
      <c r="K725" s="20"/>
    </row>
    <row r="726" spans="1:11" ht="13" x14ac:dyDescent="0.3">
      <c r="A726" s="13"/>
      <c r="B726" s="6"/>
      <c r="C726" s="6"/>
      <c r="G726" s="18"/>
      <c r="J726" s="19"/>
      <c r="K726" s="20"/>
    </row>
    <row r="727" spans="1:11" ht="13" x14ac:dyDescent="0.3">
      <c r="A727" s="13"/>
      <c r="B727" s="6"/>
      <c r="C727" s="6"/>
      <c r="G727" s="18"/>
      <c r="J727" s="19"/>
      <c r="K727" s="20"/>
    </row>
    <row r="728" spans="1:11" ht="13" x14ac:dyDescent="0.3">
      <c r="A728" s="13"/>
      <c r="B728" s="6"/>
      <c r="C728" s="6"/>
      <c r="G728" s="18"/>
      <c r="J728" s="19"/>
      <c r="K728" s="20"/>
    </row>
    <row r="729" spans="1:11" ht="13" x14ac:dyDescent="0.3">
      <c r="A729" s="13"/>
      <c r="B729" s="6"/>
      <c r="C729" s="6"/>
      <c r="G729" s="18"/>
      <c r="J729" s="19"/>
      <c r="K729" s="20"/>
    </row>
    <row r="730" spans="1:11" ht="13" x14ac:dyDescent="0.3">
      <c r="A730" s="13"/>
      <c r="B730" s="6"/>
      <c r="C730" s="6"/>
      <c r="G730" s="18"/>
      <c r="J730" s="19"/>
      <c r="K730" s="20"/>
    </row>
    <row r="731" spans="1:11" ht="13" x14ac:dyDescent="0.3">
      <c r="A731" s="13"/>
      <c r="B731" s="6"/>
      <c r="C731" s="6"/>
      <c r="G731" s="18"/>
      <c r="J731" s="19"/>
      <c r="K731" s="20"/>
    </row>
    <row r="732" spans="1:11" ht="13" x14ac:dyDescent="0.3">
      <c r="A732" s="13"/>
      <c r="B732" s="6"/>
      <c r="C732" s="6"/>
      <c r="G732" s="18"/>
      <c r="J732" s="19"/>
      <c r="K732" s="20"/>
    </row>
    <row r="733" spans="1:11" ht="13" x14ac:dyDescent="0.3">
      <c r="A733" s="13"/>
      <c r="B733" s="6"/>
      <c r="C733" s="6"/>
      <c r="G733" s="18"/>
      <c r="J733" s="19"/>
      <c r="K733" s="20"/>
    </row>
    <row r="734" spans="1:11" ht="13" x14ac:dyDescent="0.3">
      <c r="A734" s="13"/>
      <c r="B734" s="6"/>
      <c r="C734" s="6"/>
      <c r="G734" s="18"/>
      <c r="J734" s="19"/>
      <c r="K734" s="20"/>
    </row>
    <row r="735" spans="1:11" ht="13" x14ac:dyDescent="0.3">
      <c r="A735" s="13"/>
      <c r="B735" s="6"/>
      <c r="C735" s="6"/>
      <c r="G735" s="18"/>
      <c r="J735" s="19"/>
      <c r="K735" s="20"/>
    </row>
    <row r="736" spans="1:11" ht="13" x14ac:dyDescent="0.3">
      <c r="A736" s="13"/>
      <c r="B736" s="6"/>
      <c r="C736" s="6"/>
      <c r="G736" s="18"/>
      <c r="J736" s="19"/>
      <c r="K736" s="20"/>
    </row>
    <row r="737" spans="1:11" ht="13" x14ac:dyDescent="0.3">
      <c r="A737" s="13"/>
      <c r="B737" s="6"/>
      <c r="C737" s="6"/>
      <c r="G737" s="18"/>
      <c r="J737" s="19"/>
      <c r="K737" s="20"/>
    </row>
    <row r="738" spans="1:11" ht="13" x14ac:dyDescent="0.3">
      <c r="A738" s="13"/>
      <c r="B738" s="6"/>
      <c r="C738" s="6"/>
      <c r="G738" s="18"/>
      <c r="J738" s="19"/>
      <c r="K738" s="20"/>
    </row>
    <row r="739" spans="1:11" ht="13" x14ac:dyDescent="0.3">
      <c r="A739" s="13"/>
      <c r="B739" s="6"/>
      <c r="C739" s="6"/>
      <c r="G739" s="18"/>
      <c r="J739" s="19"/>
      <c r="K739" s="20"/>
    </row>
    <row r="740" spans="1:11" ht="13" x14ac:dyDescent="0.3">
      <c r="A740" s="13"/>
      <c r="B740" s="6"/>
      <c r="C740" s="6"/>
      <c r="G740" s="18"/>
      <c r="J740" s="19"/>
      <c r="K740" s="20"/>
    </row>
    <row r="741" spans="1:11" ht="13" x14ac:dyDescent="0.3">
      <c r="A741" s="13"/>
      <c r="B741" s="6"/>
      <c r="C741" s="6"/>
      <c r="G741" s="18"/>
      <c r="J741" s="19"/>
      <c r="K741" s="20"/>
    </row>
    <row r="742" spans="1:11" ht="13" x14ac:dyDescent="0.3">
      <c r="A742" s="13"/>
      <c r="B742" s="6"/>
      <c r="C742" s="6"/>
      <c r="G742" s="18"/>
      <c r="J742" s="19"/>
      <c r="K742" s="20"/>
    </row>
    <row r="743" spans="1:11" ht="13" x14ac:dyDescent="0.3">
      <c r="A743" s="13"/>
      <c r="B743" s="6"/>
      <c r="C743" s="6"/>
      <c r="G743" s="18"/>
      <c r="J743" s="19"/>
      <c r="K743" s="20"/>
    </row>
    <row r="744" spans="1:11" ht="13" x14ac:dyDescent="0.3">
      <c r="A744" s="13"/>
      <c r="B744" s="6"/>
      <c r="C744" s="6"/>
      <c r="G744" s="18"/>
      <c r="J744" s="19"/>
      <c r="K744" s="20"/>
    </row>
    <row r="745" spans="1:11" ht="13" x14ac:dyDescent="0.3">
      <c r="A745" s="13"/>
      <c r="B745" s="6"/>
      <c r="C745" s="6"/>
      <c r="G745" s="18"/>
      <c r="J745" s="19"/>
      <c r="K745" s="20"/>
    </row>
    <row r="746" spans="1:11" ht="13" x14ac:dyDescent="0.3">
      <c r="A746" s="13"/>
      <c r="B746" s="6"/>
      <c r="C746" s="6"/>
      <c r="G746" s="18"/>
      <c r="J746" s="19"/>
      <c r="K746" s="20"/>
    </row>
    <row r="747" spans="1:11" ht="13" x14ac:dyDescent="0.3">
      <c r="A747" s="13"/>
      <c r="B747" s="6"/>
      <c r="C747" s="6"/>
      <c r="G747" s="18"/>
      <c r="J747" s="19"/>
      <c r="K747" s="20"/>
    </row>
    <row r="748" spans="1:11" ht="13" x14ac:dyDescent="0.3">
      <c r="A748" s="13"/>
      <c r="B748" s="6"/>
      <c r="C748" s="6"/>
      <c r="G748" s="18"/>
      <c r="J748" s="19"/>
      <c r="K748" s="20"/>
    </row>
    <row r="749" spans="1:11" ht="13" x14ac:dyDescent="0.3">
      <c r="A749" s="13"/>
      <c r="B749" s="6"/>
      <c r="C749" s="6"/>
      <c r="G749" s="18"/>
      <c r="J749" s="19"/>
      <c r="K749" s="20"/>
    </row>
    <row r="750" spans="1:11" ht="13" x14ac:dyDescent="0.3">
      <c r="A750" s="13"/>
      <c r="B750" s="6"/>
      <c r="C750" s="6"/>
      <c r="G750" s="18"/>
      <c r="J750" s="19"/>
      <c r="K750" s="20"/>
    </row>
    <row r="751" spans="1:11" ht="13" x14ac:dyDescent="0.3">
      <c r="A751" s="13"/>
      <c r="B751" s="6"/>
      <c r="C751" s="6"/>
      <c r="G751" s="18"/>
      <c r="J751" s="19"/>
      <c r="K751" s="20"/>
    </row>
    <row r="752" spans="1:11" ht="13" x14ac:dyDescent="0.3">
      <c r="A752" s="13"/>
      <c r="B752" s="6"/>
      <c r="C752" s="6"/>
      <c r="G752" s="18"/>
      <c r="J752" s="19"/>
      <c r="K752" s="20"/>
    </row>
    <row r="753" spans="1:11" ht="13" x14ac:dyDescent="0.3">
      <c r="A753" s="13"/>
      <c r="B753" s="6"/>
      <c r="C753" s="6"/>
      <c r="G753" s="18"/>
      <c r="J753" s="19"/>
      <c r="K753" s="20"/>
    </row>
    <row r="754" spans="1:11" ht="13" x14ac:dyDescent="0.3">
      <c r="A754" s="13"/>
      <c r="B754" s="6"/>
      <c r="C754" s="6"/>
      <c r="G754" s="18"/>
      <c r="J754" s="19"/>
      <c r="K754" s="20"/>
    </row>
    <row r="755" spans="1:11" ht="13" x14ac:dyDescent="0.3">
      <c r="A755" s="13"/>
      <c r="B755" s="6"/>
      <c r="C755" s="6"/>
      <c r="G755" s="18"/>
      <c r="J755" s="19"/>
      <c r="K755" s="20"/>
    </row>
    <row r="756" spans="1:11" ht="13" x14ac:dyDescent="0.3">
      <c r="A756" s="13"/>
      <c r="B756" s="6"/>
      <c r="C756" s="6"/>
      <c r="G756" s="18"/>
      <c r="J756" s="19"/>
      <c r="K756" s="20"/>
    </row>
    <row r="757" spans="1:11" ht="13" x14ac:dyDescent="0.3">
      <c r="A757" s="13"/>
      <c r="B757" s="6"/>
      <c r="C757" s="6"/>
      <c r="G757" s="18"/>
      <c r="J757" s="19"/>
      <c r="K757" s="20"/>
    </row>
    <row r="758" spans="1:11" ht="13" x14ac:dyDescent="0.3">
      <c r="A758" s="13"/>
      <c r="B758" s="6"/>
      <c r="C758" s="6"/>
      <c r="G758" s="18"/>
      <c r="J758" s="19"/>
      <c r="K758" s="20"/>
    </row>
    <row r="759" spans="1:11" ht="13" x14ac:dyDescent="0.3">
      <c r="A759" s="13"/>
      <c r="B759" s="6"/>
      <c r="C759" s="6"/>
      <c r="G759" s="18"/>
      <c r="J759" s="19"/>
      <c r="K759" s="20"/>
    </row>
    <row r="760" spans="1:11" ht="13" x14ac:dyDescent="0.3">
      <c r="A760" s="13"/>
      <c r="B760" s="6"/>
      <c r="C760" s="6"/>
      <c r="G760" s="18"/>
      <c r="J760" s="19"/>
      <c r="K760" s="20"/>
    </row>
    <row r="761" spans="1:11" ht="13" x14ac:dyDescent="0.3">
      <c r="A761" s="13"/>
      <c r="B761" s="6"/>
      <c r="C761" s="6"/>
      <c r="G761" s="18"/>
      <c r="J761" s="19"/>
      <c r="K761" s="20"/>
    </row>
    <row r="762" spans="1:11" ht="13" x14ac:dyDescent="0.3">
      <c r="A762" s="13"/>
      <c r="B762" s="6"/>
      <c r="C762" s="6"/>
      <c r="G762" s="18"/>
      <c r="J762" s="19"/>
      <c r="K762" s="20"/>
    </row>
    <row r="763" spans="1:11" ht="13" x14ac:dyDescent="0.3">
      <c r="A763" s="13"/>
      <c r="B763" s="6"/>
      <c r="C763" s="6"/>
      <c r="G763" s="18"/>
      <c r="J763" s="19"/>
      <c r="K763" s="20"/>
    </row>
    <row r="764" spans="1:11" ht="13" x14ac:dyDescent="0.3">
      <c r="A764" s="13"/>
      <c r="B764" s="6"/>
      <c r="C764" s="6"/>
      <c r="G764" s="18"/>
      <c r="J764" s="19"/>
      <c r="K764" s="20"/>
    </row>
    <row r="765" spans="1:11" ht="13" x14ac:dyDescent="0.3">
      <c r="A765" s="13"/>
      <c r="B765" s="6"/>
      <c r="C765" s="6"/>
      <c r="G765" s="18"/>
      <c r="J765" s="19"/>
      <c r="K765" s="20"/>
    </row>
    <row r="766" spans="1:11" ht="13" x14ac:dyDescent="0.3">
      <c r="A766" s="13"/>
      <c r="B766" s="6"/>
      <c r="C766" s="6"/>
      <c r="G766" s="18"/>
      <c r="J766" s="19"/>
      <c r="K766" s="20"/>
    </row>
    <row r="767" spans="1:11" ht="13" x14ac:dyDescent="0.3">
      <c r="A767" s="13"/>
      <c r="B767" s="6"/>
      <c r="C767" s="6"/>
      <c r="G767" s="18"/>
      <c r="J767" s="19"/>
      <c r="K767" s="20"/>
    </row>
    <row r="768" spans="1:11" ht="13" x14ac:dyDescent="0.3">
      <c r="A768" s="13"/>
      <c r="B768" s="6"/>
      <c r="C768" s="6"/>
      <c r="G768" s="18"/>
      <c r="J768" s="19"/>
      <c r="K768" s="20"/>
    </row>
    <row r="769" spans="1:11" ht="13" x14ac:dyDescent="0.3">
      <c r="A769" s="13"/>
      <c r="B769" s="6"/>
      <c r="C769" s="6"/>
      <c r="G769" s="18"/>
      <c r="J769" s="19"/>
      <c r="K769" s="20"/>
    </row>
    <row r="770" spans="1:11" ht="13" x14ac:dyDescent="0.3">
      <c r="A770" s="13"/>
      <c r="B770" s="6"/>
      <c r="C770" s="6"/>
      <c r="G770" s="18"/>
      <c r="J770" s="19"/>
      <c r="K770" s="20"/>
    </row>
    <row r="771" spans="1:11" ht="13" x14ac:dyDescent="0.3">
      <c r="A771" s="13"/>
      <c r="B771" s="6"/>
      <c r="C771" s="6"/>
      <c r="G771" s="18"/>
      <c r="J771" s="19"/>
      <c r="K771" s="20"/>
    </row>
    <row r="772" spans="1:11" ht="13" x14ac:dyDescent="0.3">
      <c r="A772" s="13"/>
      <c r="B772" s="6"/>
      <c r="C772" s="6"/>
      <c r="G772" s="18"/>
      <c r="J772" s="19"/>
      <c r="K772" s="20"/>
    </row>
    <row r="773" spans="1:11" ht="13" x14ac:dyDescent="0.3">
      <c r="A773" s="13"/>
      <c r="B773" s="6"/>
      <c r="C773" s="6"/>
      <c r="G773" s="18"/>
      <c r="J773" s="19"/>
      <c r="K773" s="20"/>
    </row>
    <row r="774" spans="1:11" ht="13" x14ac:dyDescent="0.3">
      <c r="A774" s="13"/>
      <c r="B774" s="6"/>
      <c r="C774" s="6"/>
      <c r="G774" s="18"/>
      <c r="J774" s="19"/>
      <c r="K774" s="20"/>
    </row>
    <row r="775" spans="1:11" ht="13" x14ac:dyDescent="0.3">
      <c r="A775" s="13"/>
      <c r="B775" s="6"/>
      <c r="C775" s="6"/>
      <c r="G775" s="18"/>
      <c r="J775" s="19"/>
      <c r="K775" s="20"/>
    </row>
    <row r="776" spans="1:11" ht="13" x14ac:dyDescent="0.3">
      <c r="A776" s="13"/>
      <c r="B776" s="6"/>
      <c r="C776" s="6"/>
      <c r="G776" s="18"/>
      <c r="J776" s="19"/>
      <c r="K776" s="20"/>
    </row>
    <row r="777" spans="1:11" ht="13" x14ac:dyDescent="0.3">
      <c r="A777" s="13"/>
      <c r="B777" s="6"/>
      <c r="C777" s="6"/>
      <c r="G777" s="18"/>
      <c r="J777" s="19"/>
      <c r="K777" s="20"/>
    </row>
    <row r="778" spans="1:11" ht="13" x14ac:dyDescent="0.3">
      <c r="A778" s="13"/>
      <c r="B778" s="6"/>
      <c r="C778" s="6"/>
      <c r="G778" s="18"/>
      <c r="J778" s="19"/>
      <c r="K778" s="20"/>
    </row>
    <row r="779" spans="1:11" ht="13" x14ac:dyDescent="0.3">
      <c r="A779" s="13"/>
      <c r="B779" s="6"/>
      <c r="C779" s="6"/>
      <c r="G779" s="18"/>
      <c r="J779" s="19"/>
      <c r="K779" s="20"/>
    </row>
    <row r="780" spans="1:11" ht="13" x14ac:dyDescent="0.3">
      <c r="A780" s="13"/>
      <c r="B780" s="6"/>
      <c r="C780" s="6"/>
      <c r="G780" s="18"/>
      <c r="J780" s="19"/>
      <c r="K780" s="20"/>
    </row>
    <row r="781" spans="1:11" ht="13" x14ac:dyDescent="0.3">
      <c r="A781" s="13"/>
      <c r="B781" s="6"/>
      <c r="C781" s="6"/>
      <c r="G781" s="18"/>
      <c r="J781" s="19"/>
      <c r="K781" s="20"/>
    </row>
    <row r="782" spans="1:11" ht="13" x14ac:dyDescent="0.3">
      <c r="A782" s="13"/>
      <c r="B782" s="6"/>
      <c r="C782" s="6"/>
      <c r="G782" s="18"/>
      <c r="J782" s="19"/>
      <c r="K782" s="20"/>
    </row>
    <row r="783" spans="1:11" ht="13" x14ac:dyDescent="0.3">
      <c r="A783" s="13"/>
      <c r="B783" s="6"/>
      <c r="C783" s="6"/>
      <c r="G783" s="18"/>
      <c r="J783" s="19"/>
      <c r="K783" s="20"/>
    </row>
    <row r="784" spans="1:11" ht="13" x14ac:dyDescent="0.3">
      <c r="A784" s="13"/>
      <c r="B784" s="6"/>
      <c r="C784" s="6"/>
      <c r="G784" s="18"/>
      <c r="J784" s="19"/>
      <c r="K784" s="20"/>
    </row>
    <row r="785" spans="1:11" ht="13" x14ac:dyDescent="0.3">
      <c r="A785" s="13"/>
      <c r="B785" s="6"/>
      <c r="C785" s="6"/>
      <c r="G785" s="18"/>
      <c r="J785" s="19"/>
      <c r="K785" s="20"/>
    </row>
    <row r="786" spans="1:11" ht="13" x14ac:dyDescent="0.3">
      <c r="A786" s="13"/>
      <c r="B786" s="6"/>
      <c r="C786" s="6"/>
      <c r="G786" s="18"/>
      <c r="J786" s="19"/>
      <c r="K786" s="20"/>
    </row>
    <row r="787" spans="1:11" ht="13" x14ac:dyDescent="0.3">
      <c r="A787" s="13"/>
      <c r="B787" s="6"/>
      <c r="C787" s="6"/>
      <c r="G787" s="18"/>
      <c r="J787" s="19"/>
      <c r="K787" s="20"/>
    </row>
    <row r="788" spans="1:11" ht="13" x14ac:dyDescent="0.3">
      <c r="A788" s="13"/>
      <c r="B788" s="6"/>
      <c r="C788" s="6"/>
      <c r="G788" s="18"/>
      <c r="J788" s="19"/>
      <c r="K788" s="20"/>
    </row>
    <row r="789" spans="1:11" ht="13" x14ac:dyDescent="0.3">
      <c r="A789" s="13"/>
      <c r="B789" s="6"/>
      <c r="C789" s="6"/>
      <c r="G789" s="18"/>
      <c r="J789" s="19"/>
      <c r="K789" s="20"/>
    </row>
    <row r="790" spans="1:11" ht="13" x14ac:dyDescent="0.3">
      <c r="A790" s="13"/>
      <c r="B790" s="6"/>
      <c r="C790" s="6"/>
      <c r="G790" s="18"/>
      <c r="J790" s="19"/>
      <c r="K790" s="20"/>
    </row>
    <row r="791" spans="1:11" ht="13" x14ac:dyDescent="0.3">
      <c r="A791" s="13"/>
      <c r="B791" s="6"/>
      <c r="C791" s="6"/>
      <c r="G791" s="18"/>
      <c r="J791" s="19"/>
      <c r="K791" s="20"/>
    </row>
    <row r="792" spans="1:11" ht="13" x14ac:dyDescent="0.3">
      <c r="A792" s="13"/>
      <c r="B792" s="6"/>
      <c r="C792" s="6"/>
      <c r="G792" s="18"/>
      <c r="J792" s="19"/>
      <c r="K792" s="20"/>
    </row>
    <row r="793" spans="1:11" ht="13" x14ac:dyDescent="0.3">
      <c r="A793" s="13"/>
      <c r="B793" s="6"/>
      <c r="C793" s="6"/>
      <c r="G793" s="18"/>
      <c r="J793" s="19"/>
      <c r="K793" s="20"/>
    </row>
    <row r="794" spans="1:11" ht="13" x14ac:dyDescent="0.3">
      <c r="A794" s="13"/>
      <c r="B794" s="6"/>
      <c r="C794" s="6"/>
      <c r="G794" s="18"/>
      <c r="J794" s="19"/>
      <c r="K794" s="20"/>
    </row>
    <row r="795" spans="1:11" ht="13" x14ac:dyDescent="0.3">
      <c r="A795" s="13"/>
      <c r="B795" s="6"/>
      <c r="C795" s="6"/>
      <c r="G795" s="18"/>
      <c r="J795" s="19"/>
      <c r="K795" s="20"/>
    </row>
    <row r="796" spans="1:11" ht="13" x14ac:dyDescent="0.3">
      <c r="A796" s="13"/>
      <c r="B796" s="6"/>
      <c r="C796" s="6"/>
      <c r="G796" s="18"/>
      <c r="J796" s="19"/>
      <c r="K796" s="20"/>
    </row>
    <row r="797" spans="1:11" ht="13" x14ac:dyDescent="0.3">
      <c r="A797" s="13"/>
      <c r="B797" s="6"/>
      <c r="C797" s="6"/>
      <c r="G797" s="18"/>
      <c r="J797" s="19"/>
      <c r="K797" s="20"/>
    </row>
    <row r="798" spans="1:11" ht="13" x14ac:dyDescent="0.3">
      <c r="A798" s="13"/>
      <c r="B798" s="6"/>
      <c r="C798" s="6"/>
      <c r="G798" s="18"/>
      <c r="J798" s="19"/>
      <c r="K798" s="20"/>
    </row>
    <row r="799" spans="1:11" ht="13" x14ac:dyDescent="0.3">
      <c r="A799" s="13"/>
      <c r="B799" s="6"/>
      <c r="C799" s="6"/>
      <c r="G799" s="18"/>
      <c r="J799" s="19"/>
      <c r="K799" s="20"/>
    </row>
    <row r="800" spans="1:11" ht="13" x14ac:dyDescent="0.3">
      <c r="A800" s="13"/>
      <c r="B800" s="6"/>
      <c r="C800" s="6"/>
      <c r="G800" s="18"/>
      <c r="J800" s="19"/>
      <c r="K800" s="20"/>
    </row>
    <row r="801" spans="1:11" ht="13" x14ac:dyDescent="0.3">
      <c r="A801" s="13"/>
      <c r="B801" s="6"/>
      <c r="C801" s="6"/>
      <c r="G801" s="18"/>
      <c r="J801" s="19"/>
      <c r="K801" s="20"/>
    </row>
    <row r="802" spans="1:11" ht="13" x14ac:dyDescent="0.3">
      <c r="A802" s="13"/>
      <c r="B802" s="6"/>
      <c r="C802" s="6"/>
      <c r="G802" s="18"/>
      <c r="J802" s="19"/>
      <c r="K802" s="20"/>
    </row>
    <row r="803" spans="1:11" ht="13" x14ac:dyDescent="0.3">
      <c r="A803" s="13"/>
      <c r="B803" s="6"/>
      <c r="C803" s="6"/>
      <c r="G803" s="18"/>
      <c r="J803" s="19"/>
      <c r="K803" s="20"/>
    </row>
    <row r="804" spans="1:11" ht="13" x14ac:dyDescent="0.3">
      <c r="A804" s="13"/>
      <c r="B804" s="6"/>
      <c r="C804" s="6"/>
      <c r="G804" s="18"/>
      <c r="J804" s="19"/>
      <c r="K804" s="20"/>
    </row>
    <row r="805" spans="1:11" ht="13" x14ac:dyDescent="0.3">
      <c r="A805" s="13"/>
      <c r="B805" s="6"/>
      <c r="C805" s="6"/>
      <c r="G805" s="18"/>
      <c r="J805" s="19"/>
      <c r="K805" s="20"/>
    </row>
    <row r="806" spans="1:11" ht="13" x14ac:dyDescent="0.3">
      <c r="A806" s="13"/>
      <c r="B806" s="6"/>
      <c r="C806" s="6"/>
      <c r="G806" s="18"/>
      <c r="J806" s="19"/>
      <c r="K806" s="20"/>
    </row>
    <row r="807" spans="1:11" ht="13" x14ac:dyDescent="0.3">
      <c r="A807" s="13"/>
      <c r="B807" s="6"/>
      <c r="C807" s="6"/>
      <c r="G807" s="18"/>
      <c r="J807" s="19"/>
      <c r="K807" s="20"/>
    </row>
    <row r="808" spans="1:11" ht="13" x14ac:dyDescent="0.3">
      <c r="A808" s="13"/>
      <c r="B808" s="6"/>
      <c r="C808" s="6"/>
      <c r="G808" s="18"/>
      <c r="J808" s="19"/>
      <c r="K808" s="20"/>
    </row>
    <row r="809" spans="1:11" ht="13" x14ac:dyDescent="0.3">
      <c r="A809" s="13"/>
      <c r="B809" s="6"/>
      <c r="C809" s="6"/>
      <c r="G809" s="18"/>
      <c r="J809" s="19"/>
      <c r="K809" s="20"/>
    </row>
    <row r="810" spans="1:11" ht="13" x14ac:dyDescent="0.3">
      <c r="A810" s="13"/>
      <c r="B810" s="6"/>
      <c r="C810" s="6"/>
      <c r="G810" s="18"/>
      <c r="J810" s="19"/>
      <c r="K810" s="20"/>
    </row>
    <row r="811" spans="1:11" ht="13" x14ac:dyDescent="0.3">
      <c r="A811" s="13"/>
      <c r="B811" s="6"/>
      <c r="C811" s="6"/>
      <c r="G811" s="18"/>
      <c r="J811" s="19"/>
      <c r="K811" s="20"/>
    </row>
    <row r="812" spans="1:11" ht="13" x14ac:dyDescent="0.3">
      <c r="A812" s="13"/>
      <c r="B812" s="6"/>
      <c r="C812" s="6"/>
      <c r="G812" s="18"/>
      <c r="J812" s="19"/>
      <c r="K812" s="20"/>
    </row>
    <row r="813" spans="1:11" ht="13" x14ac:dyDescent="0.3">
      <c r="A813" s="13"/>
      <c r="B813" s="6"/>
      <c r="C813" s="6"/>
      <c r="G813" s="18"/>
      <c r="J813" s="19"/>
      <c r="K813" s="20"/>
    </row>
    <row r="814" spans="1:11" ht="13" x14ac:dyDescent="0.3">
      <c r="A814" s="13"/>
      <c r="B814" s="6"/>
      <c r="C814" s="6"/>
      <c r="G814" s="18"/>
      <c r="J814" s="19"/>
      <c r="K814" s="20"/>
    </row>
    <row r="815" spans="1:11" ht="13" x14ac:dyDescent="0.3">
      <c r="A815" s="13"/>
      <c r="B815" s="6"/>
      <c r="C815" s="6"/>
      <c r="G815" s="18"/>
      <c r="J815" s="19"/>
      <c r="K815" s="20"/>
    </row>
    <row r="816" spans="1:11" ht="13" x14ac:dyDescent="0.3">
      <c r="A816" s="13"/>
      <c r="B816" s="6"/>
      <c r="C816" s="6"/>
      <c r="G816" s="18"/>
      <c r="J816" s="19"/>
      <c r="K816" s="20"/>
    </row>
    <row r="817" spans="1:11" ht="13" x14ac:dyDescent="0.3">
      <c r="A817" s="13"/>
      <c r="B817" s="6"/>
      <c r="C817" s="6"/>
      <c r="G817" s="18"/>
      <c r="J817" s="19"/>
      <c r="K817" s="20"/>
    </row>
    <row r="818" spans="1:11" ht="13" x14ac:dyDescent="0.3">
      <c r="A818" s="13"/>
      <c r="B818" s="6"/>
      <c r="C818" s="6"/>
      <c r="G818" s="18"/>
      <c r="J818" s="19"/>
      <c r="K818" s="20"/>
    </row>
    <row r="819" spans="1:11" ht="13" x14ac:dyDescent="0.3">
      <c r="A819" s="13"/>
      <c r="B819" s="6"/>
      <c r="C819" s="6"/>
      <c r="G819" s="18"/>
      <c r="J819" s="19"/>
      <c r="K819" s="20"/>
    </row>
    <row r="820" spans="1:11" ht="13" x14ac:dyDescent="0.3">
      <c r="A820" s="13"/>
      <c r="B820" s="6"/>
      <c r="C820" s="6"/>
      <c r="G820" s="18"/>
      <c r="J820" s="19"/>
      <c r="K820" s="20"/>
    </row>
    <row r="821" spans="1:11" ht="13" x14ac:dyDescent="0.3">
      <c r="A821" s="13"/>
      <c r="B821" s="6"/>
      <c r="C821" s="6"/>
      <c r="G821" s="18"/>
      <c r="J821" s="19"/>
      <c r="K821" s="20"/>
    </row>
    <row r="822" spans="1:11" ht="13" x14ac:dyDescent="0.3">
      <c r="A822" s="13"/>
      <c r="B822" s="6"/>
      <c r="C822" s="6"/>
      <c r="G822" s="18"/>
      <c r="J822" s="19"/>
      <c r="K822" s="20"/>
    </row>
    <row r="823" spans="1:11" ht="13" x14ac:dyDescent="0.3">
      <c r="A823" s="13"/>
      <c r="B823" s="6"/>
      <c r="C823" s="6"/>
      <c r="G823" s="18"/>
      <c r="J823" s="19"/>
      <c r="K823" s="20"/>
    </row>
    <row r="824" spans="1:11" ht="13" x14ac:dyDescent="0.3">
      <c r="A824" s="13"/>
      <c r="B824" s="6"/>
      <c r="C824" s="6"/>
      <c r="G824" s="18"/>
      <c r="J824" s="19"/>
      <c r="K824" s="20"/>
    </row>
    <row r="825" spans="1:11" ht="13" x14ac:dyDescent="0.3">
      <c r="A825" s="13"/>
      <c r="B825" s="6"/>
      <c r="C825" s="6"/>
      <c r="G825" s="18"/>
      <c r="J825" s="19"/>
      <c r="K825" s="20"/>
    </row>
    <row r="826" spans="1:11" ht="13" x14ac:dyDescent="0.3">
      <c r="A826" s="13"/>
      <c r="B826" s="6"/>
      <c r="C826" s="6"/>
      <c r="G826" s="18"/>
      <c r="J826" s="19"/>
      <c r="K826" s="20"/>
    </row>
    <row r="827" spans="1:11" ht="13" x14ac:dyDescent="0.3">
      <c r="A827" s="13"/>
      <c r="B827" s="6"/>
      <c r="C827" s="6"/>
      <c r="G827" s="18"/>
      <c r="J827" s="19"/>
      <c r="K827" s="20"/>
    </row>
    <row r="828" spans="1:11" ht="13" x14ac:dyDescent="0.3">
      <c r="A828" s="13"/>
      <c r="B828" s="6"/>
      <c r="C828" s="6"/>
      <c r="G828" s="18"/>
      <c r="J828" s="19"/>
      <c r="K828" s="20"/>
    </row>
    <row r="829" spans="1:11" ht="13" x14ac:dyDescent="0.3">
      <c r="A829" s="13"/>
      <c r="B829" s="6"/>
      <c r="C829" s="6"/>
      <c r="G829" s="18"/>
      <c r="J829" s="19"/>
      <c r="K829" s="20"/>
    </row>
    <row r="830" spans="1:11" ht="13" x14ac:dyDescent="0.3">
      <c r="A830" s="13"/>
      <c r="B830" s="6"/>
      <c r="C830" s="6"/>
      <c r="G830" s="18"/>
      <c r="J830" s="19"/>
      <c r="K830" s="20"/>
    </row>
    <row r="831" spans="1:11" ht="13" x14ac:dyDescent="0.3">
      <c r="A831" s="13"/>
      <c r="B831" s="6"/>
      <c r="C831" s="6"/>
      <c r="G831" s="18"/>
      <c r="J831" s="19"/>
      <c r="K831" s="20"/>
    </row>
    <row r="832" spans="1:11" ht="13" x14ac:dyDescent="0.3">
      <c r="A832" s="13"/>
      <c r="B832" s="6"/>
      <c r="C832" s="6"/>
      <c r="G832" s="18"/>
      <c r="J832" s="19"/>
      <c r="K832" s="20"/>
    </row>
    <row r="833" spans="1:11" ht="13" x14ac:dyDescent="0.3">
      <c r="A833" s="13"/>
      <c r="B833" s="6"/>
      <c r="C833" s="6"/>
      <c r="G833" s="18"/>
      <c r="J833" s="19"/>
      <c r="K833" s="20"/>
    </row>
    <row r="834" spans="1:11" ht="13" x14ac:dyDescent="0.3">
      <c r="A834" s="13"/>
      <c r="B834" s="6"/>
      <c r="C834" s="6"/>
      <c r="G834" s="18"/>
      <c r="J834" s="19"/>
      <c r="K834" s="20"/>
    </row>
    <row r="835" spans="1:11" ht="13" x14ac:dyDescent="0.3">
      <c r="A835" s="13"/>
      <c r="B835" s="6"/>
      <c r="C835" s="6"/>
      <c r="G835" s="18"/>
      <c r="J835" s="19"/>
      <c r="K835" s="20"/>
    </row>
    <row r="836" spans="1:11" ht="13" x14ac:dyDescent="0.3">
      <c r="A836" s="13"/>
      <c r="B836" s="6"/>
      <c r="C836" s="6"/>
      <c r="G836" s="18"/>
      <c r="J836" s="19"/>
      <c r="K836" s="20"/>
    </row>
    <row r="837" spans="1:11" ht="13" x14ac:dyDescent="0.3">
      <c r="A837" s="13"/>
      <c r="B837" s="6"/>
      <c r="C837" s="6"/>
      <c r="G837" s="18"/>
      <c r="J837" s="19"/>
      <c r="K837" s="20"/>
    </row>
    <row r="838" spans="1:11" ht="13" x14ac:dyDescent="0.3">
      <c r="A838" s="13"/>
      <c r="B838" s="6"/>
      <c r="C838" s="6"/>
      <c r="G838" s="18"/>
      <c r="J838" s="19"/>
      <c r="K838" s="20"/>
    </row>
    <row r="839" spans="1:11" ht="13" x14ac:dyDescent="0.3">
      <c r="A839" s="13"/>
      <c r="B839" s="6"/>
      <c r="C839" s="6"/>
      <c r="G839" s="18"/>
      <c r="J839" s="19"/>
      <c r="K839" s="20"/>
    </row>
    <row r="840" spans="1:11" ht="13" x14ac:dyDescent="0.3">
      <c r="A840" s="13"/>
      <c r="B840" s="6"/>
      <c r="C840" s="6"/>
      <c r="G840" s="18"/>
      <c r="J840" s="19"/>
      <c r="K840" s="20"/>
    </row>
    <row r="841" spans="1:11" ht="13" x14ac:dyDescent="0.3">
      <c r="A841" s="13"/>
      <c r="B841" s="6"/>
      <c r="C841" s="6"/>
      <c r="G841" s="18"/>
      <c r="J841" s="19"/>
      <c r="K841" s="20"/>
    </row>
    <row r="842" spans="1:11" ht="13" x14ac:dyDescent="0.3">
      <c r="A842" s="13"/>
      <c r="B842" s="6"/>
      <c r="C842" s="6"/>
      <c r="G842" s="18"/>
      <c r="J842" s="19"/>
      <c r="K842" s="20"/>
    </row>
    <row r="843" spans="1:11" ht="13" x14ac:dyDescent="0.3">
      <c r="A843" s="13"/>
      <c r="B843" s="6"/>
      <c r="C843" s="6"/>
      <c r="G843" s="18"/>
      <c r="J843" s="19"/>
      <c r="K843" s="20"/>
    </row>
    <row r="844" spans="1:11" ht="13" x14ac:dyDescent="0.3">
      <c r="A844" s="13"/>
      <c r="B844" s="6"/>
      <c r="C844" s="6"/>
      <c r="G844" s="18"/>
      <c r="J844" s="19"/>
      <c r="K844" s="20"/>
    </row>
    <row r="845" spans="1:11" ht="13" x14ac:dyDescent="0.3">
      <c r="A845" s="13"/>
      <c r="B845" s="6"/>
      <c r="C845" s="6"/>
      <c r="G845" s="18"/>
      <c r="J845" s="19"/>
      <c r="K845" s="20"/>
    </row>
    <row r="846" spans="1:11" ht="13" x14ac:dyDescent="0.3">
      <c r="A846" s="13"/>
      <c r="B846" s="6"/>
      <c r="C846" s="6"/>
      <c r="G846" s="18"/>
      <c r="J846" s="19"/>
      <c r="K846" s="20"/>
    </row>
    <row r="847" spans="1:11" ht="13" x14ac:dyDescent="0.3">
      <c r="A847" s="13"/>
      <c r="B847" s="6"/>
      <c r="C847" s="6"/>
      <c r="G847" s="18"/>
      <c r="J847" s="19"/>
      <c r="K847" s="20"/>
    </row>
    <row r="848" spans="1:11" ht="13" x14ac:dyDescent="0.3">
      <c r="A848" s="13"/>
      <c r="B848" s="6"/>
      <c r="C848" s="6"/>
      <c r="G848" s="18"/>
      <c r="J848" s="19"/>
      <c r="K848" s="20"/>
    </row>
    <row r="849" spans="1:11" ht="13" x14ac:dyDescent="0.3">
      <c r="A849" s="13"/>
      <c r="B849" s="6"/>
      <c r="C849" s="6"/>
      <c r="G849" s="18"/>
      <c r="J849" s="19"/>
      <c r="K849" s="20"/>
    </row>
    <row r="850" spans="1:11" ht="13" x14ac:dyDescent="0.3">
      <c r="A850" s="13"/>
      <c r="B850" s="6"/>
      <c r="C850" s="6"/>
      <c r="G850" s="18"/>
      <c r="J850" s="19"/>
      <c r="K850" s="20"/>
    </row>
    <row r="851" spans="1:11" ht="13" x14ac:dyDescent="0.3">
      <c r="A851" s="13"/>
      <c r="B851" s="6"/>
      <c r="C851" s="6"/>
      <c r="G851" s="18"/>
      <c r="J851" s="19"/>
      <c r="K851" s="20"/>
    </row>
    <row r="852" spans="1:11" ht="13" x14ac:dyDescent="0.3">
      <c r="A852" s="13"/>
      <c r="B852" s="6"/>
      <c r="C852" s="6"/>
      <c r="G852" s="18"/>
      <c r="J852" s="19"/>
      <c r="K852" s="20"/>
    </row>
    <row r="853" spans="1:11" ht="13" x14ac:dyDescent="0.3">
      <c r="A853" s="13"/>
      <c r="B853" s="6"/>
      <c r="C853" s="6"/>
      <c r="G853" s="18"/>
      <c r="J853" s="19"/>
      <c r="K853" s="20"/>
    </row>
    <row r="854" spans="1:11" ht="13" x14ac:dyDescent="0.3">
      <c r="A854" s="13"/>
      <c r="B854" s="6"/>
      <c r="C854" s="6"/>
      <c r="G854" s="18"/>
      <c r="J854" s="19"/>
      <c r="K854" s="20"/>
    </row>
    <row r="855" spans="1:11" ht="13" x14ac:dyDescent="0.3">
      <c r="A855" s="13"/>
      <c r="B855" s="6"/>
      <c r="C855" s="6"/>
      <c r="G855" s="18"/>
      <c r="J855" s="19"/>
      <c r="K855" s="20"/>
    </row>
    <row r="856" spans="1:11" ht="13" x14ac:dyDescent="0.3">
      <c r="A856" s="13"/>
      <c r="B856" s="6"/>
      <c r="C856" s="6"/>
      <c r="G856" s="18"/>
      <c r="J856" s="19"/>
      <c r="K856" s="20"/>
    </row>
    <row r="857" spans="1:11" ht="13" x14ac:dyDescent="0.3">
      <c r="A857" s="13"/>
      <c r="B857" s="6"/>
      <c r="C857" s="6"/>
      <c r="G857" s="18"/>
      <c r="J857" s="19"/>
      <c r="K857" s="20"/>
    </row>
    <row r="858" spans="1:11" ht="13" x14ac:dyDescent="0.3">
      <c r="A858" s="13"/>
      <c r="B858" s="6"/>
      <c r="C858" s="6"/>
      <c r="G858" s="18"/>
      <c r="J858" s="19"/>
      <c r="K858" s="20"/>
    </row>
    <row r="859" spans="1:11" ht="13" x14ac:dyDescent="0.3">
      <c r="A859" s="13"/>
      <c r="B859" s="6"/>
      <c r="C859" s="6"/>
      <c r="G859" s="18"/>
      <c r="J859" s="19"/>
      <c r="K859" s="20"/>
    </row>
    <row r="860" spans="1:11" ht="13" x14ac:dyDescent="0.3">
      <c r="A860" s="13"/>
      <c r="B860" s="6"/>
      <c r="C860" s="6"/>
      <c r="G860" s="18"/>
      <c r="J860" s="19"/>
      <c r="K860" s="20"/>
    </row>
    <row r="861" spans="1:11" ht="13" x14ac:dyDescent="0.3">
      <c r="A861" s="13"/>
      <c r="B861" s="6"/>
      <c r="C861" s="6"/>
      <c r="G861" s="18"/>
      <c r="J861" s="19"/>
      <c r="K861" s="20"/>
    </row>
    <row r="862" spans="1:11" ht="13" x14ac:dyDescent="0.3">
      <c r="A862" s="13"/>
      <c r="B862" s="6"/>
      <c r="C862" s="6"/>
      <c r="G862" s="18"/>
      <c r="J862" s="19"/>
      <c r="K862" s="20"/>
    </row>
    <row r="863" spans="1:11" ht="13" x14ac:dyDescent="0.3">
      <c r="A863" s="13"/>
      <c r="B863" s="6"/>
      <c r="C863" s="6"/>
      <c r="G863" s="18"/>
      <c r="J863" s="19"/>
      <c r="K863" s="20"/>
    </row>
    <row r="864" spans="1:11" ht="13" x14ac:dyDescent="0.3">
      <c r="A864" s="13"/>
      <c r="B864" s="6"/>
      <c r="C864" s="6"/>
      <c r="G864" s="18"/>
      <c r="J864" s="19"/>
      <c r="K864" s="20"/>
    </row>
    <row r="865" spans="1:11" ht="13" x14ac:dyDescent="0.3">
      <c r="A865" s="13"/>
      <c r="B865" s="6"/>
      <c r="C865" s="6"/>
      <c r="G865" s="18"/>
      <c r="J865" s="19"/>
      <c r="K865" s="20"/>
    </row>
    <row r="866" spans="1:11" ht="13" x14ac:dyDescent="0.3">
      <c r="A866" s="13"/>
      <c r="B866" s="6"/>
      <c r="C866" s="6"/>
      <c r="G866" s="18"/>
      <c r="J866" s="19"/>
      <c r="K866" s="20"/>
    </row>
    <row r="867" spans="1:11" ht="13" x14ac:dyDescent="0.3">
      <c r="A867" s="13"/>
      <c r="B867" s="6"/>
      <c r="C867" s="6"/>
      <c r="G867" s="18"/>
      <c r="J867" s="19"/>
      <c r="K867" s="20"/>
    </row>
    <row r="868" spans="1:11" ht="13" x14ac:dyDescent="0.3">
      <c r="A868" s="13"/>
      <c r="B868" s="6"/>
      <c r="C868" s="6"/>
      <c r="G868" s="18"/>
      <c r="J868" s="19"/>
      <c r="K868" s="20"/>
    </row>
    <row r="869" spans="1:11" ht="13" x14ac:dyDescent="0.3">
      <c r="A869" s="13"/>
      <c r="B869" s="6"/>
      <c r="C869" s="6"/>
      <c r="G869" s="18"/>
      <c r="J869" s="19"/>
      <c r="K869" s="20"/>
    </row>
    <row r="870" spans="1:11" ht="13" x14ac:dyDescent="0.3">
      <c r="A870" s="13"/>
      <c r="B870" s="6"/>
      <c r="C870" s="6"/>
      <c r="G870" s="18"/>
      <c r="J870" s="19"/>
      <c r="K870" s="20"/>
    </row>
    <row r="871" spans="1:11" ht="13" x14ac:dyDescent="0.3">
      <c r="A871" s="13"/>
      <c r="B871" s="6"/>
      <c r="C871" s="6"/>
      <c r="G871" s="18"/>
      <c r="J871" s="19"/>
      <c r="K871" s="20"/>
    </row>
    <row r="872" spans="1:11" ht="13" x14ac:dyDescent="0.3">
      <c r="A872" s="13"/>
      <c r="B872" s="6"/>
      <c r="C872" s="6"/>
      <c r="G872" s="18"/>
      <c r="J872" s="19"/>
      <c r="K872" s="20"/>
    </row>
    <row r="873" spans="1:11" ht="13" x14ac:dyDescent="0.3">
      <c r="A873" s="13"/>
      <c r="B873" s="6"/>
      <c r="C873" s="6"/>
      <c r="G873" s="18"/>
      <c r="J873" s="19"/>
      <c r="K873" s="20"/>
    </row>
    <row r="874" spans="1:11" ht="13" x14ac:dyDescent="0.3">
      <c r="A874" s="13"/>
      <c r="B874" s="6"/>
      <c r="C874" s="6"/>
      <c r="G874" s="18"/>
      <c r="J874" s="19"/>
      <c r="K874" s="20"/>
    </row>
    <row r="875" spans="1:11" ht="13" x14ac:dyDescent="0.3">
      <c r="A875" s="13"/>
      <c r="B875" s="6"/>
      <c r="C875" s="6"/>
      <c r="G875" s="18"/>
      <c r="J875" s="19"/>
      <c r="K875" s="20"/>
    </row>
    <row r="876" spans="1:11" ht="13" x14ac:dyDescent="0.3">
      <c r="A876" s="13"/>
      <c r="B876" s="6"/>
      <c r="C876" s="6"/>
      <c r="G876" s="18"/>
      <c r="J876" s="19"/>
      <c r="K876" s="20"/>
    </row>
    <row r="877" spans="1:11" ht="13" x14ac:dyDescent="0.3">
      <c r="A877" s="13"/>
      <c r="B877" s="6"/>
      <c r="C877" s="6"/>
      <c r="G877" s="18"/>
      <c r="J877" s="19"/>
      <c r="K877" s="20"/>
    </row>
    <row r="878" spans="1:11" ht="13" x14ac:dyDescent="0.3">
      <c r="A878" s="13"/>
      <c r="B878" s="6"/>
      <c r="C878" s="6"/>
      <c r="G878" s="18"/>
      <c r="J878" s="19"/>
      <c r="K878" s="20"/>
    </row>
    <row r="879" spans="1:11" ht="13" x14ac:dyDescent="0.3">
      <c r="A879" s="13"/>
      <c r="B879" s="6"/>
      <c r="C879" s="6"/>
      <c r="G879" s="18"/>
      <c r="J879" s="19"/>
      <c r="K879" s="20"/>
    </row>
    <row r="880" spans="1:11" ht="13" x14ac:dyDescent="0.3">
      <c r="A880" s="13"/>
      <c r="B880" s="6"/>
      <c r="C880" s="6"/>
      <c r="G880" s="18"/>
      <c r="J880" s="19"/>
      <c r="K880" s="20"/>
    </row>
    <row r="881" spans="1:11" ht="13" x14ac:dyDescent="0.3">
      <c r="A881" s="13"/>
      <c r="B881" s="6"/>
      <c r="C881" s="6"/>
      <c r="G881" s="18"/>
      <c r="J881" s="19"/>
      <c r="K881" s="20"/>
    </row>
    <row r="882" spans="1:11" ht="13" x14ac:dyDescent="0.3">
      <c r="A882" s="13"/>
      <c r="B882" s="6"/>
      <c r="C882" s="6"/>
      <c r="G882" s="18"/>
      <c r="J882" s="19"/>
      <c r="K882" s="20"/>
    </row>
    <row r="883" spans="1:11" ht="13" x14ac:dyDescent="0.3">
      <c r="A883" s="13"/>
      <c r="B883" s="6"/>
      <c r="C883" s="6"/>
      <c r="G883" s="18"/>
      <c r="J883" s="19"/>
      <c r="K883" s="20"/>
    </row>
    <row r="884" spans="1:11" ht="13" x14ac:dyDescent="0.3">
      <c r="A884" s="13"/>
      <c r="B884" s="6"/>
      <c r="C884" s="6"/>
      <c r="G884" s="18"/>
      <c r="J884" s="19"/>
      <c r="K884" s="20"/>
    </row>
    <row r="885" spans="1:11" ht="13" x14ac:dyDescent="0.3">
      <c r="A885" s="13"/>
      <c r="B885" s="6"/>
      <c r="C885" s="6"/>
      <c r="G885" s="18"/>
      <c r="J885" s="19"/>
      <c r="K885" s="20"/>
    </row>
    <row r="886" spans="1:11" ht="13" x14ac:dyDescent="0.3">
      <c r="A886" s="13"/>
      <c r="B886" s="6"/>
      <c r="C886" s="6"/>
      <c r="G886" s="18"/>
      <c r="J886" s="19"/>
      <c r="K886" s="20"/>
    </row>
    <row r="887" spans="1:11" ht="13" x14ac:dyDescent="0.3">
      <c r="A887" s="13"/>
      <c r="B887" s="6"/>
      <c r="C887" s="6"/>
      <c r="G887" s="18"/>
      <c r="J887" s="19"/>
      <c r="K887" s="20"/>
    </row>
    <row r="888" spans="1:11" ht="13" x14ac:dyDescent="0.3">
      <c r="A888" s="13"/>
      <c r="B888" s="6"/>
      <c r="C888" s="6"/>
      <c r="G888" s="18"/>
      <c r="J888" s="19"/>
      <c r="K888" s="20"/>
    </row>
    <row r="889" spans="1:11" ht="13" x14ac:dyDescent="0.3">
      <c r="A889" s="13"/>
      <c r="B889" s="6"/>
      <c r="C889" s="6"/>
      <c r="G889" s="18"/>
      <c r="J889" s="19"/>
      <c r="K889" s="20"/>
    </row>
    <row r="890" spans="1:11" ht="13" x14ac:dyDescent="0.3">
      <c r="A890" s="13"/>
      <c r="B890" s="6"/>
      <c r="C890" s="6"/>
      <c r="G890" s="18"/>
      <c r="J890" s="19"/>
      <c r="K890" s="20"/>
    </row>
    <row r="891" spans="1:11" ht="13" x14ac:dyDescent="0.3">
      <c r="A891" s="13"/>
      <c r="B891" s="6"/>
      <c r="C891" s="6"/>
      <c r="G891" s="18"/>
      <c r="J891" s="19"/>
      <c r="K891" s="20"/>
    </row>
    <row r="892" spans="1:11" ht="13" x14ac:dyDescent="0.3">
      <c r="A892" s="13"/>
      <c r="B892" s="6"/>
      <c r="C892" s="6"/>
      <c r="G892" s="18"/>
      <c r="J892" s="19"/>
      <c r="K892" s="20"/>
    </row>
    <row r="893" spans="1:11" ht="13" x14ac:dyDescent="0.3">
      <c r="A893" s="13"/>
      <c r="B893" s="6"/>
      <c r="C893" s="6"/>
      <c r="G893" s="18"/>
      <c r="J893" s="19"/>
      <c r="K893" s="20"/>
    </row>
    <row r="894" spans="1:11" ht="13" x14ac:dyDescent="0.3">
      <c r="A894" s="13"/>
      <c r="B894" s="6"/>
      <c r="C894" s="6"/>
      <c r="G894" s="18"/>
      <c r="J894" s="19"/>
      <c r="K894" s="20"/>
    </row>
    <row r="895" spans="1:11" ht="13" x14ac:dyDescent="0.3">
      <c r="A895" s="13"/>
      <c r="B895" s="6"/>
      <c r="C895" s="6"/>
      <c r="G895" s="18"/>
      <c r="J895" s="19"/>
      <c r="K895" s="20"/>
    </row>
    <row r="896" spans="1:11" ht="13" x14ac:dyDescent="0.3">
      <c r="A896" s="13"/>
      <c r="B896" s="6"/>
      <c r="C896" s="6"/>
      <c r="G896" s="18"/>
      <c r="J896" s="19"/>
      <c r="K896" s="20"/>
    </row>
    <row r="897" spans="1:11" ht="13" x14ac:dyDescent="0.3">
      <c r="A897" s="13"/>
      <c r="B897" s="6"/>
      <c r="C897" s="6"/>
      <c r="G897" s="18"/>
      <c r="J897" s="19"/>
      <c r="K897" s="20"/>
    </row>
    <row r="898" spans="1:11" ht="13" x14ac:dyDescent="0.3">
      <c r="A898" s="13"/>
      <c r="B898" s="6"/>
      <c r="C898" s="6"/>
      <c r="G898" s="18"/>
      <c r="J898" s="19"/>
      <c r="K898" s="20"/>
    </row>
    <row r="899" spans="1:11" ht="13" x14ac:dyDescent="0.3">
      <c r="A899" s="13"/>
      <c r="B899" s="6"/>
      <c r="C899" s="6"/>
      <c r="G899" s="18"/>
      <c r="J899" s="19"/>
      <c r="K899" s="20"/>
    </row>
    <row r="900" spans="1:11" ht="13" x14ac:dyDescent="0.3">
      <c r="A900" s="13"/>
      <c r="B900" s="6"/>
      <c r="C900" s="6"/>
      <c r="G900" s="18"/>
      <c r="J900" s="19"/>
      <c r="K900" s="20"/>
    </row>
    <row r="901" spans="1:11" ht="13" x14ac:dyDescent="0.3">
      <c r="A901" s="13"/>
      <c r="B901" s="6"/>
      <c r="C901" s="6"/>
      <c r="G901" s="18"/>
      <c r="J901" s="19"/>
      <c r="K901" s="20"/>
    </row>
    <row r="902" spans="1:11" ht="13" x14ac:dyDescent="0.3">
      <c r="A902" s="13"/>
      <c r="B902" s="6"/>
      <c r="C902" s="6"/>
      <c r="G902" s="18"/>
      <c r="J902" s="19"/>
      <c r="K902" s="20"/>
    </row>
    <row r="903" spans="1:11" ht="13" x14ac:dyDescent="0.3">
      <c r="A903" s="13"/>
      <c r="B903" s="6"/>
      <c r="C903" s="6"/>
      <c r="G903" s="18"/>
      <c r="J903" s="19"/>
      <c r="K903" s="20"/>
    </row>
    <row r="904" spans="1:11" ht="13" x14ac:dyDescent="0.3">
      <c r="A904" s="13"/>
      <c r="B904" s="6"/>
      <c r="C904" s="6"/>
      <c r="G904" s="18"/>
      <c r="J904" s="19"/>
      <c r="K904" s="20"/>
    </row>
    <row r="905" spans="1:11" ht="13" x14ac:dyDescent="0.3">
      <c r="A905" s="13"/>
      <c r="B905" s="6"/>
      <c r="C905" s="6"/>
      <c r="G905" s="18"/>
      <c r="J905" s="19"/>
      <c r="K905" s="20"/>
    </row>
    <row r="906" spans="1:11" ht="13" x14ac:dyDescent="0.3">
      <c r="A906" s="13"/>
      <c r="B906" s="6"/>
      <c r="C906" s="6"/>
      <c r="G906" s="18"/>
      <c r="J906" s="19"/>
      <c r="K906" s="20"/>
    </row>
    <row r="907" spans="1:11" ht="13" x14ac:dyDescent="0.3">
      <c r="A907" s="13"/>
      <c r="B907" s="6"/>
      <c r="C907" s="6"/>
      <c r="G907" s="18"/>
      <c r="J907" s="19"/>
      <c r="K907" s="20"/>
    </row>
    <row r="908" spans="1:11" ht="13" x14ac:dyDescent="0.3">
      <c r="A908" s="13"/>
      <c r="B908" s="6"/>
      <c r="C908" s="6"/>
      <c r="G908" s="18"/>
      <c r="J908" s="19"/>
      <c r="K908" s="20"/>
    </row>
    <row r="909" spans="1:11" ht="13" x14ac:dyDescent="0.3">
      <c r="A909" s="13"/>
      <c r="B909" s="6"/>
      <c r="C909" s="6"/>
      <c r="G909" s="18"/>
      <c r="J909" s="19"/>
      <c r="K909" s="20"/>
    </row>
    <row r="910" spans="1:11" ht="13" x14ac:dyDescent="0.3">
      <c r="A910" s="13"/>
      <c r="B910" s="6"/>
      <c r="C910" s="6"/>
      <c r="G910" s="18"/>
      <c r="J910" s="19"/>
      <c r="K910" s="20"/>
    </row>
    <row r="911" spans="1:11" ht="13" x14ac:dyDescent="0.3">
      <c r="A911" s="13"/>
      <c r="B911" s="6"/>
      <c r="C911" s="6"/>
      <c r="G911" s="18"/>
      <c r="J911" s="19"/>
      <c r="K911" s="20"/>
    </row>
    <row r="912" spans="1:11" ht="13" x14ac:dyDescent="0.3">
      <c r="A912" s="13"/>
      <c r="B912" s="6"/>
      <c r="C912" s="6"/>
      <c r="G912" s="18"/>
      <c r="J912" s="19"/>
      <c r="K912" s="20"/>
    </row>
    <row r="913" spans="1:11" ht="13" x14ac:dyDescent="0.3">
      <c r="A913" s="13"/>
      <c r="B913" s="6"/>
      <c r="C913" s="6"/>
      <c r="G913" s="18"/>
      <c r="J913" s="19"/>
      <c r="K913" s="20"/>
    </row>
    <row r="914" spans="1:11" ht="13" x14ac:dyDescent="0.3">
      <c r="A914" s="13"/>
      <c r="B914" s="6"/>
      <c r="C914" s="6"/>
      <c r="G914" s="18"/>
      <c r="J914" s="19"/>
      <c r="K914" s="20"/>
    </row>
    <row r="915" spans="1:11" ht="13" x14ac:dyDescent="0.3">
      <c r="A915" s="13"/>
      <c r="B915" s="6"/>
      <c r="C915" s="6"/>
      <c r="G915" s="18"/>
      <c r="J915" s="19"/>
      <c r="K915" s="20"/>
    </row>
    <row r="916" spans="1:11" ht="13" x14ac:dyDescent="0.3">
      <c r="A916" s="13"/>
      <c r="B916" s="6"/>
      <c r="C916" s="6"/>
      <c r="G916" s="18"/>
      <c r="J916" s="19"/>
      <c r="K916" s="20"/>
    </row>
    <row r="917" spans="1:11" ht="13" x14ac:dyDescent="0.3">
      <c r="A917" s="13"/>
      <c r="B917" s="6"/>
      <c r="C917" s="6"/>
      <c r="G917" s="18"/>
      <c r="J917" s="19"/>
      <c r="K917" s="20"/>
    </row>
    <row r="918" spans="1:11" ht="13" x14ac:dyDescent="0.3">
      <c r="A918" s="13"/>
      <c r="B918" s="6"/>
      <c r="C918" s="6"/>
      <c r="G918" s="18"/>
      <c r="J918" s="19"/>
      <c r="K918" s="20"/>
    </row>
    <row r="919" spans="1:11" ht="13" x14ac:dyDescent="0.3">
      <c r="A919" s="13"/>
      <c r="B919" s="6"/>
      <c r="C919" s="6"/>
      <c r="G919" s="18"/>
      <c r="J919" s="19"/>
      <c r="K919" s="20"/>
    </row>
    <row r="920" spans="1:11" ht="13" x14ac:dyDescent="0.3">
      <c r="A920" s="13"/>
      <c r="B920" s="6"/>
      <c r="C920" s="6"/>
      <c r="G920" s="18"/>
      <c r="J920" s="19"/>
      <c r="K920" s="20"/>
    </row>
    <row r="921" spans="1:11" ht="13" x14ac:dyDescent="0.3">
      <c r="A921" s="13"/>
      <c r="B921" s="6"/>
      <c r="C921" s="6"/>
      <c r="G921" s="18"/>
      <c r="J921" s="19"/>
      <c r="K921" s="20"/>
    </row>
    <row r="922" spans="1:11" ht="13" x14ac:dyDescent="0.3">
      <c r="A922" s="13"/>
      <c r="B922" s="6"/>
      <c r="C922" s="6"/>
      <c r="G922" s="18"/>
      <c r="J922" s="19"/>
      <c r="K922" s="20"/>
    </row>
    <row r="923" spans="1:11" ht="13" x14ac:dyDescent="0.3">
      <c r="A923" s="13"/>
      <c r="B923" s="6"/>
      <c r="C923" s="6"/>
      <c r="G923" s="18"/>
      <c r="J923" s="19"/>
      <c r="K923" s="20"/>
    </row>
    <row r="924" spans="1:11" ht="13" x14ac:dyDescent="0.3">
      <c r="A924" s="13"/>
      <c r="B924" s="6"/>
      <c r="C924" s="6"/>
      <c r="G924" s="18"/>
      <c r="J924" s="19"/>
      <c r="K924" s="20"/>
    </row>
    <row r="925" spans="1:11" ht="13" x14ac:dyDescent="0.3">
      <c r="A925" s="13"/>
      <c r="B925" s="6"/>
      <c r="C925" s="6"/>
      <c r="G925" s="18"/>
      <c r="J925" s="19"/>
      <c r="K925" s="20"/>
    </row>
    <row r="926" spans="1:11" ht="13" x14ac:dyDescent="0.3">
      <c r="A926" s="13"/>
      <c r="B926" s="6"/>
      <c r="C926" s="6"/>
      <c r="G926" s="18"/>
      <c r="J926" s="19"/>
      <c r="K926" s="20"/>
    </row>
    <row r="927" spans="1:11" ht="13" x14ac:dyDescent="0.3">
      <c r="A927" s="13"/>
      <c r="B927" s="6"/>
      <c r="C927" s="6"/>
      <c r="G927" s="18"/>
      <c r="J927" s="19"/>
      <c r="K927" s="20"/>
    </row>
    <row r="928" spans="1:11" ht="13" x14ac:dyDescent="0.3">
      <c r="A928" s="13"/>
      <c r="B928" s="6"/>
      <c r="C928" s="6"/>
      <c r="G928" s="18"/>
      <c r="J928" s="19"/>
      <c r="K928" s="20"/>
    </row>
    <row r="929" spans="1:11" ht="13" x14ac:dyDescent="0.3">
      <c r="A929" s="13"/>
      <c r="B929" s="6"/>
      <c r="C929" s="6"/>
      <c r="G929" s="18"/>
      <c r="J929" s="19"/>
      <c r="K929" s="20"/>
    </row>
    <row r="930" spans="1:11" ht="13" x14ac:dyDescent="0.3">
      <c r="A930" s="13"/>
      <c r="B930" s="6"/>
      <c r="C930" s="6"/>
      <c r="G930" s="18"/>
      <c r="J930" s="19"/>
      <c r="K930" s="20"/>
    </row>
    <row r="931" spans="1:11" ht="13" x14ac:dyDescent="0.3">
      <c r="A931" s="13"/>
      <c r="B931" s="6"/>
      <c r="C931" s="6"/>
      <c r="G931" s="18"/>
      <c r="J931" s="19"/>
      <c r="K931" s="20"/>
    </row>
    <row r="932" spans="1:11" ht="13" x14ac:dyDescent="0.3">
      <c r="A932" s="13"/>
      <c r="B932" s="6"/>
      <c r="C932" s="6"/>
      <c r="G932" s="18"/>
      <c r="J932" s="19"/>
      <c r="K932" s="20"/>
    </row>
    <row r="933" spans="1:11" ht="13" x14ac:dyDescent="0.3">
      <c r="A933" s="13"/>
      <c r="B933" s="6"/>
      <c r="C933" s="6"/>
      <c r="G933" s="18"/>
      <c r="J933" s="19"/>
      <c r="K933" s="20"/>
    </row>
    <row r="934" spans="1:11" ht="13" x14ac:dyDescent="0.3">
      <c r="A934" s="13"/>
      <c r="B934" s="6"/>
      <c r="C934" s="6"/>
      <c r="G934" s="18"/>
      <c r="J934" s="19"/>
      <c r="K934" s="20"/>
    </row>
    <row r="935" spans="1:11" ht="13" x14ac:dyDescent="0.3">
      <c r="A935" s="13"/>
      <c r="B935" s="6"/>
      <c r="C935" s="6"/>
      <c r="G935" s="18"/>
      <c r="J935" s="19"/>
      <c r="K935" s="20"/>
    </row>
    <row r="936" spans="1:11" ht="13" x14ac:dyDescent="0.3">
      <c r="A936" s="13"/>
      <c r="B936" s="6"/>
      <c r="C936" s="6"/>
      <c r="G936" s="18"/>
      <c r="J936" s="19"/>
      <c r="K936" s="20"/>
    </row>
    <row r="937" spans="1:11" ht="13" x14ac:dyDescent="0.3">
      <c r="A937" s="13"/>
      <c r="B937" s="6"/>
      <c r="C937" s="6"/>
      <c r="G937" s="18"/>
      <c r="J937" s="19"/>
      <c r="K937" s="20"/>
    </row>
    <row r="938" spans="1:11" ht="13" x14ac:dyDescent="0.3">
      <c r="A938" s="13"/>
      <c r="B938" s="6"/>
      <c r="C938" s="6"/>
      <c r="G938" s="18"/>
      <c r="J938" s="19"/>
      <c r="K938" s="20"/>
    </row>
    <row r="939" spans="1:11" ht="13" x14ac:dyDescent="0.3">
      <c r="A939" s="13"/>
      <c r="B939" s="6"/>
      <c r="C939" s="6"/>
      <c r="G939" s="18"/>
      <c r="J939" s="19"/>
      <c r="K939" s="20"/>
    </row>
    <row r="940" spans="1:11" ht="13" x14ac:dyDescent="0.3">
      <c r="A940" s="13"/>
      <c r="B940" s="6"/>
      <c r="C940" s="6"/>
      <c r="G940" s="18"/>
      <c r="J940" s="19"/>
      <c r="K940" s="20"/>
    </row>
    <row r="941" spans="1:11" ht="13" x14ac:dyDescent="0.3">
      <c r="A941" s="13"/>
      <c r="B941" s="6"/>
      <c r="C941" s="6"/>
      <c r="G941" s="18"/>
      <c r="J941" s="19"/>
      <c r="K941" s="20"/>
    </row>
    <row r="942" spans="1:11" ht="13" x14ac:dyDescent="0.3">
      <c r="A942" s="13"/>
      <c r="B942" s="6"/>
      <c r="C942" s="6"/>
      <c r="G942" s="18"/>
      <c r="J942" s="19"/>
      <c r="K942" s="20"/>
    </row>
    <row r="943" spans="1:11" ht="13" x14ac:dyDescent="0.3">
      <c r="A943" s="13"/>
      <c r="B943" s="6"/>
      <c r="C943" s="6"/>
      <c r="G943" s="18"/>
      <c r="J943" s="19"/>
      <c r="K943" s="20"/>
    </row>
    <row r="944" spans="1:11" ht="13" x14ac:dyDescent="0.3">
      <c r="A944" s="13"/>
      <c r="B944" s="6"/>
      <c r="C944" s="6"/>
      <c r="G944" s="18"/>
      <c r="J944" s="19"/>
      <c r="K944" s="20"/>
    </row>
    <row r="945" spans="1:11" ht="13" x14ac:dyDescent="0.3">
      <c r="A945" s="13"/>
      <c r="B945" s="6"/>
      <c r="C945" s="6"/>
      <c r="G945" s="18"/>
      <c r="J945" s="19"/>
      <c r="K945" s="20"/>
    </row>
    <row r="946" spans="1:11" ht="13" x14ac:dyDescent="0.3">
      <c r="A946" s="13"/>
      <c r="B946" s="6"/>
      <c r="C946" s="6"/>
      <c r="G946" s="18"/>
      <c r="J946" s="19"/>
      <c r="K946" s="20"/>
    </row>
    <row r="947" spans="1:11" ht="13" x14ac:dyDescent="0.3">
      <c r="A947" s="13"/>
      <c r="B947" s="6"/>
      <c r="C947" s="6"/>
      <c r="G947" s="18"/>
      <c r="J947" s="19"/>
      <c r="K947" s="20"/>
    </row>
    <row r="948" spans="1:11" ht="13" x14ac:dyDescent="0.3">
      <c r="A948" s="13"/>
      <c r="B948" s="6"/>
      <c r="C948" s="6"/>
      <c r="G948" s="18"/>
      <c r="J948" s="19"/>
      <c r="K948" s="20"/>
    </row>
    <row r="949" spans="1:11" ht="13" x14ac:dyDescent="0.3">
      <c r="A949" s="13"/>
      <c r="B949" s="6"/>
      <c r="C949" s="6"/>
      <c r="G949" s="18"/>
      <c r="J949" s="19"/>
      <c r="K949" s="20"/>
    </row>
    <row r="950" spans="1:11" ht="13" x14ac:dyDescent="0.3">
      <c r="A950" s="13"/>
      <c r="B950" s="6"/>
      <c r="C950" s="6"/>
      <c r="G950" s="18"/>
      <c r="J950" s="19"/>
      <c r="K950" s="20"/>
    </row>
    <row r="951" spans="1:11" ht="13" x14ac:dyDescent="0.3">
      <c r="A951" s="13"/>
      <c r="B951" s="6"/>
      <c r="C951" s="6"/>
      <c r="G951" s="18"/>
      <c r="J951" s="19"/>
      <c r="K951" s="20"/>
    </row>
    <row r="952" spans="1:11" ht="13" x14ac:dyDescent="0.3">
      <c r="A952" s="13"/>
      <c r="B952" s="6"/>
      <c r="C952" s="6"/>
      <c r="G952" s="18"/>
      <c r="J952" s="19"/>
      <c r="K952" s="20"/>
    </row>
    <row r="953" spans="1:11" ht="13" x14ac:dyDescent="0.3">
      <c r="A953" s="13"/>
      <c r="B953" s="6"/>
      <c r="C953" s="6"/>
      <c r="G953" s="18"/>
      <c r="J953" s="19"/>
      <c r="K953" s="20"/>
    </row>
    <row r="954" spans="1:11" ht="13" x14ac:dyDescent="0.3">
      <c r="A954" s="13"/>
      <c r="B954" s="6"/>
      <c r="C954" s="6"/>
      <c r="G954" s="18"/>
      <c r="J954" s="19"/>
      <c r="K954" s="20"/>
    </row>
    <row r="955" spans="1:11" ht="13" x14ac:dyDescent="0.3">
      <c r="A955" s="13"/>
      <c r="B955" s="6"/>
      <c r="C955" s="6"/>
      <c r="G955" s="18"/>
      <c r="J955" s="19"/>
      <c r="K955" s="20"/>
    </row>
    <row r="956" spans="1:11" ht="13" x14ac:dyDescent="0.3">
      <c r="A956" s="13"/>
      <c r="B956" s="6"/>
      <c r="C956" s="6"/>
      <c r="G956" s="18"/>
      <c r="J956" s="19"/>
      <c r="K956" s="20"/>
    </row>
    <row r="957" spans="1:11" ht="13" x14ac:dyDescent="0.3">
      <c r="A957" s="13"/>
      <c r="B957" s="6"/>
      <c r="C957" s="6"/>
      <c r="G957" s="18"/>
      <c r="J957" s="19"/>
      <c r="K957" s="20"/>
    </row>
    <row r="958" spans="1:11" ht="13" x14ac:dyDescent="0.3">
      <c r="A958" s="13"/>
      <c r="B958" s="6"/>
      <c r="C958" s="6"/>
      <c r="G958" s="18"/>
      <c r="J958" s="19"/>
      <c r="K958" s="20"/>
    </row>
    <row r="959" spans="1:11" ht="13" x14ac:dyDescent="0.3">
      <c r="A959" s="13"/>
      <c r="B959" s="6"/>
      <c r="C959" s="6"/>
      <c r="G959" s="18"/>
      <c r="J959" s="19"/>
      <c r="K959" s="20"/>
    </row>
    <row r="960" spans="1:11" ht="13" x14ac:dyDescent="0.3">
      <c r="A960" s="13"/>
      <c r="B960" s="6"/>
      <c r="C960" s="6"/>
      <c r="G960" s="18"/>
      <c r="J960" s="19"/>
      <c r="K960" s="20"/>
    </row>
    <row r="961" spans="1:11" ht="13" x14ac:dyDescent="0.3">
      <c r="A961" s="13"/>
      <c r="B961" s="6"/>
      <c r="C961" s="6"/>
      <c r="G961" s="18"/>
      <c r="J961" s="19"/>
      <c r="K961" s="20"/>
    </row>
    <row r="962" spans="1:11" ht="13" x14ac:dyDescent="0.3">
      <c r="A962" s="13"/>
      <c r="B962" s="6"/>
      <c r="C962" s="6"/>
      <c r="G962" s="18"/>
      <c r="J962" s="19"/>
      <c r="K962" s="20"/>
    </row>
    <row r="963" spans="1:11" ht="13" x14ac:dyDescent="0.3">
      <c r="A963" s="13"/>
      <c r="B963" s="6"/>
      <c r="C963" s="6"/>
      <c r="G963" s="18"/>
      <c r="J963" s="19"/>
      <c r="K963" s="20"/>
    </row>
    <row r="964" spans="1:11" ht="13" x14ac:dyDescent="0.3">
      <c r="A964" s="13"/>
      <c r="B964" s="6"/>
      <c r="C964" s="6"/>
      <c r="G964" s="18"/>
      <c r="J964" s="19"/>
      <c r="K964" s="20"/>
    </row>
    <row r="965" spans="1:11" ht="13" x14ac:dyDescent="0.3">
      <c r="A965" s="13"/>
      <c r="B965" s="6"/>
      <c r="C965" s="6"/>
      <c r="G965" s="18"/>
      <c r="J965" s="19"/>
      <c r="K965" s="20"/>
    </row>
    <row r="966" spans="1:11" ht="13" x14ac:dyDescent="0.3">
      <c r="A966" s="13"/>
      <c r="B966" s="6"/>
      <c r="C966" s="6"/>
      <c r="G966" s="18"/>
      <c r="J966" s="19"/>
      <c r="K966" s="20"/>
    </row>
    <row r="967" spans="1:11" ht="13" x14ac:dyDescent="0.3">
      <c r="A967" s="13"/>
      <c r="B967" s="6"/>
      <c r="C967" s="6"/>
      <c r="G967" s="18"/>
      <c r="J967" s="19"/>
      <c r="K967" s="20"/>
    </row>
    <row r="968" spans="1:11" ht="13" x14ac:dyDescent="0.3">
      <c r="A968" s="13"/>
      <c r="B968" s="6"/>
      <c r="C968" s="6"/>
      <c r="G968" s="18"/>
      <c r="J968" s="19"/>
      <c r="K968" s="20"/>
    </row>
    <row r="969" spans="1:11" ht="13" x14ac:dyDescent="0.3">
      <c r="A969" s="13"/>
      <c r="B969" s="6"/>
      <c r="C969" s="6"/>
      <c r="G969" s="18"/>
      <c r="J969" s="19"/>
      <c r="K969" s="20"/>
    </row>
    <row r="970" spans="1:11" ht="13" x14ac:dyDescent="0.3">
      <c r="A970" s="13"/>
      <c r="B970" s="6"/>
      <c r="C970" s="6"/>
      <c r="G970" s="18"/>
      <c r="J970" s="19"/>
      <c r="K970" s="20"/>
    </row>
    <row r="971" spans="1:11" ht="13" x14ac:dyDescent="0.3">
      <c r="A971" s="13"/>
      <c r="B971" s="6"/>
      <c r="C971" s="6"/>
      <c r="G971" s="18"/>
      <c r="J971" s="19"/>
      <c r="K971" s="20"/>
    </row>
    <row r="972" spans="1:11" ht="13" x14ac:dyDescent="0.3">
      <c r="A972" s="13"/>
      <c r="B972" s="6"/>
      <c r="C972" s="6"/>
      <c r="G972" s="18"/>
      <c r="J972" s="19"/>
      <c r="K972" s="20"/>
    </row>
    <row r="973" spans="1:11" ht="13" x14ac:dyDescent="0.3">
      <c r="A973" s="13"/>
      <c r="B973" s="6"/>
      <c r="C973" s="6"/>
      <c r="G973" s="18"/>
      <c r="J973" s="19"/>
      <c r="K973" s="20"/>
    </row>
    <row r="974" spans="1:11" ht="13" x14ac:dyDescent="0.3">
      <c r="A974" s="13"/>
      <c r="B974" s="6"/>
      <c r="C974" s="6"/>
      <c r="G974" s="18"/>
      <c r="J974" s="19"/>
      <c r="K974" s="20"/>
    </row>
    <row r="975" spans="1:11" ht="13" x14ac:dyDescent="0.3">
      <c r="A975" s="13"/>
      <c r="B975" s="6"/>
      <c r="C975" s="6"/>
      <c r="G975" s="18"/>
      <c r="J975" s="19"/>
      <c r="K975" s="20"/>
    </row>
    <row r="976" spans="1:11" ht="13" x14ac:dyDescent="0.3">
      <c r="A976" s="13"/>
      <c r="B976" s="6"/>
      <c r="C976" s="6"/>
      <c r="G976" s="18"/>
      <c r="J976" s="19"/>
      <c r="K976" s="20"/>
    </row>
    <row r="977" spans="1:11" ht="13" x14ac:dyDescent="0.3">
      <c r="A977" s="13"/>
      <c r="B977" s="6"/>
      <c r="C977" s="6"/>
      <c r="G977" s="18"/>
      <c r="J977" s="19"/>
      <c r="K977" s="20"/>
    </row>
  </sheetData>
  <autoFilter ref="L1:L977" xr:uid="{00000000-0009-0000-0000-000002000000}"/>
  <mergeCells count="141">
    <mergeCell ref="B127:B130"/>
    <mergeCell ref="C127:C130"/>
    <mergeCell ref="A119:A122"/>
    <mergeCell ref="B119:B122"/>
    <mergeCell ref="C119:C122"/>
    <mergeCell ref="A123:A126"/>
    <mergeCell ref="B123:B126"/>
    <mergeCell ref="C123:C126"/>
    <mergeCell ref="A127:A130"/>
    <mergeCell ref="B115:B118"/>
    <mergeCell ref="C115:C118"/>
    <mergeCell ref="A107:A110"/>
    <mergeCell ref="B107:B110"/>
    <mergeCell ref="C107:C110"/>
    <mergeCell ref="A111:A114"/>
    <mergeCell ref="B111:B114"/>
    <mergeCell ref="C111:C114"/>
    <mergeCell ref="A115:A118"/>
    <mergeCell ref="B103:B106"/>
    <mergeCell ref="C103:C106"/>
    <mergeCell ref="A99:A102"/>
    <mergeCell ref="B99:B102"/>
    <mergeCell ref="C99:C102"/>
    <mergeCell ref="A103:A106"/>
    <mergeCell ref="A91:A94"/>
    <mergeCell ref="B91:B94"/>
    <mergeCell ref="C91:C94"/>
    <mergeCell ref="A95:A98"/>
    <mergeCell ref="B95:B98"/>
    <mergeCell ref="C95:C98"/>
    <mergeCell ref="B87:B90"/>
    <mergeCell ref="C87:C90"/>
    <mergeCell ref="A79:A82"/>
    <mergeCell ref="B79:B82"/>
    <mergeCell ref="C79:C82"/>
    <mergeCell ref="A83:A86"/>
    <mergeCell ref="B83:B86"/>
    <mergeCell ref="C83:C86"/>
    <mergeCell ref="A87:A90"/>
    <mergeCell ref="B75:B78"/>
    <mergeCell ref="C75:C78"/>
    <mergeCell ref="A71:A74"/>
    <mergeCell ref="B71:B74"/>
    <mergeCell ref="C71:C74"/>
    <mergeCell ref="A75:A78"/>
    <mergeCell ref="B27:B30"/>
    <mergeCell ref="C27:C30"/>
    <mergeCell ref="A31:A34"/>
    <mergeCell ref="A47:A50"/>
    <mergeCell ref="B47:B50"/>
    <mergeCell ref="C47:C50"/>
    <mergeCell ref="H1:I1"/>
    <mergeCell ref="J1:J2"/>
    <mergeCell ref="K1:K2"/>
    <mergeCell ref="B3:B6"/>
    <mergeCell ref="C3:C6"/>
    <mergeCell ref="A3:A6"/>
    <mergeCell ref="A7:A10"/>
    <mergeCell ref="B7:B10"/>
    <mergeCell ref="C7:C10"/>
    <mergeCell ref="A175:A178"/>
    <mergeCell ref="B175:B178"/>
    <mergeCell ref="C175:C178"/>
    <mergeCell ref="A179:A182"/>
    <mergeCell ref="A183:A186"/>
    <mergeCell ref="A187:A190"/>
    <mergeCell ref="A191:A194"/>
    <mergeCell ref="E1:F1"/>
    <mergeCell ref="G1:G2"/>
    <mergeCell ref="A11:A14"/>
    <mergeCell ref="B11:B14"/>
    <mergeCell ref="C11:C14"/>
    <mergeCell ref="B23:B26"/>
    <mergeCell ref="C23:C26"/>
    <mergeCell ref="A15:A18"/>
    <mergeCell ref="B15:B18"/>
    <mergeCell ref="C15:C18"/>
    <mergeCell ref="A19:A22"/>
    <mergeCell ref="B19:B22"/>
    <mergeCell ref="C19:C22"/>
    <mergeCell ref="A23:A26"/>
    <mergeCell ref="B31:B34"/>
    <mergeCell ref="C31:C34"/>
    <mergeCell ref="A27:A30"/>
    <mergeCell ref="B67:B70"/>
    <mergeCell ref="C67:C70"/>
    <mergeCell ref="A59:A62"/>
    <mergeCell ref="B59:B62"/>
    <mergeCell ref="C59:C62"/>
    <mergeCell ref="A63:A66"/>
    <mergeCell ref="B63:B66"/>
    <mergeCell ref="C63:C66"/>
    <mergeCell ref="A67:A70"/>
    <mergeCell ref="B55:B58"/>
    <mergeCell ref="C55:C58"/>
    <mergeCell ref="A51:A54"/>
    <mergeCell ref="B51:B54"/>
    <mergeCell ref="C51:C54"/>
    <mergeCell ref="A55:A58"/>
    <mergeCell ref="B43:B46"/>
    <mergeCell ref="C43:C46"/>
    <mergeCell ref="A35:A38"/>
    <mergeCell ref="B35:B38"/>
    <mergeCell ref="C35:C38"/>
    <mergeCell ref="A39:A42"/>
    <mergeCell ref="B39:B42"/>
    <mergeCell ref="C39:C42"/>
    <mergeCell ref="A43:A46"/>
    <mergeCell ref="B171:B174"/>
    <mergeCell ref="C171:C174"/>
    <mergeCell ref="A163:A166"/>
    <mergeCell ref="B163:B166"/>
    <mergeCell ref="C163:C166"/>
    <mergeCell ref="A167:A170"/>
    <mergeCell ref="B167:B170"/>
    <mergeCell ref="C167:C170"/>
    <mergeCell ref="A171:A174"/>
    <mergeCell ref="B159:B162"/>
    <mergeCell ref="C159:C162"/>
    <mergeCell ref="A151:A154"/>
    <mergeCell ref="B151:B154"/>
    <mergeCell ref="C151:C154"/>
    <mergeCell ref="A155:A158"/>
    <mergeCell ref="B155:B158"/>
    <mergeCell ref="C155:C158"/>
    <mergeCell ref="A159:A162"/>
    <mergeCell ref="B147:B150"/>
    <mergeCell ref="C147:C150"/>
    <mergeCell ref="A139:A142"/>
    <mergeCell ref="B139:B142"/>
    <mergeCell ref="C139:C142"/>
    <mergeCell ref="A143:A146"/>
    <mergeCell ref="B143:B146"/>
    <mergeCell ref="C143:C146"/>
    <mergeCell ref="A147:A150"/>
    <mergeCell ref="A131:A134"/>
    <mergeCell ref="B131:B134"/>
    <mergeCell ref="C131:C134"/>
    <mergeCell ref="A135:A138"/>
    <mergeCell ref="B135:B138"/>
    <mergeCell ref="C135:C13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Z947"/>
  <sheetViews>
    <sheetView workbookViewId="0">
      <selection activeCell="C180" sqref="C180"/>
    </sheetView>
  </sheetViews>
  <sheetFormatPr defaultColWidth="12.6328125" defaultRowHeight="15.75" customHeight="1" x14ac:dyDescent="0.25"/>
  <cols>
    <col min="1" max="1" width="4.6328125" bestFit="1" customWidth="1"/>
    <col min="2" max="2" width="6.90625" bestFit="1" customWidth="1"/>
    <col min="3" max="3" width="29.36328125" bestFit="1" customWidth="1"/>
    <col min="4" max="4" width="12.08984375" bestFit="1" customWidth="1"/>
    <col min="5" max="5" width="9.81640625" bestFit="1" customWidth="1"/>
    <col min="6" max="6" width="19.453125" bestFit="1" customWidth="1"/>
    <col min="7" max="7" width="17.1796875" bestFit="1" customWidth="1"/>
    <col min="8" max="9" width="19.453125" bestFit="1" customWidth="1"/>
    <col min="10" max="10" width="18.7265625" bestFit="1" customWidth="1"/>
  </cols>
  <sheetData>
    <row r="1" spans="1:26" x14ac:dyDescent="0.3">
      <c r="A1" s="1" t="s">
        <v>0</v>
      </c>
      <c r="B1" s="1" t="s">
        <v>1</v>
      </c>
      <c r="C1" s="1" t="s">
        <v>2</v>
      </c>
      <c r="D1" s="3" t="s">
        <v>3</v>
      </c>
      <c r="E1" s="3" t="s">
        <v>111</v>
      </c>
      <c r="F1" s="3" t="s">
        <v>112</v>
      </c>
      <c r="G1" s="7" t="s">
        <v>113</v>
      </c>
      <c r="H1" s="3" t="s">
        <v>114</v>
      </c>
      <c r="I1" s="3" t="s">
        <v>115</v>
      </c>
      <c r="J1" s="7" t="s">
        <v>116</v>
      </c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</row>
    <row r="2" spans="1:26" ht="15.75" customHeight="1" x14ac:dyDescent="0.25">
      <c r="A2" s="40">
        <v>1</v>
      </c>
      <c r="B2" s="40" t="s">
        <v>5</v>
      </c>
      <c r="C2" s="40" t="s">
        <v>6</v>
      </c>
      <c r="D2" s="5">
        <v>2021</v>
      </c>
      <c r="E2" s="11">
        <v>2250</v>
      </c>
      <c r="F2" s="11">
        <v>31985962000</v>
      </c>
      <c r="G2" s="11">
        <f t="shared" ref="G2:G97" si="0">E2*F2/1000</f>
        <v>71968414500</v>
      </c>
      <c r="H2" s="24">
        <v>44642293049</v>
      </c>
      <c r="I2" s="24">
        <v>108257989784</v>
      </c>
      <c r="J2" s="11">
        <f t="shared" ref="J2:J97" si="1">(G2+H2)/I2</f>
        <v>1.0771556702804628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 spans="1:26" ht="15.75" customHeight="1" x14ac:dyDescent="0.25">
      <c r="A3" s="37"/>
      <c r="B3" s="37"/>
      <c r="C3" s="37"/>
      <c r="D3" s="5">
        <v>2022</v>
      </c>
      <c r="E3" s="11">
        <v>3850</v>
      </c>
      <c r="F3" s="11">
        <v>31985962000</v>
      </c>
      <c r="G3" s="11">
        <f t="shared" si="0"/>
        <v>123145953700</v>
      </c>
      <c r="H3" s="24">
        <v>66934917339</v>
      </c>
      <c r="I3" s="24">
        <v>169616471417</v>
      </c>
      <c r="J3" s="11">
        <f t="shared" si="1"/>
        <v>1.1206510160896375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 spans="1:26" ht="15.75" customHeight="1" x14ac:dyDescent="0.25">
      <c r="A4" s="37"/>
      <c r="B4" s="37"/>
      <c r="C4" s="37"/>
      <c r="D4" s="5">
        <v>2023</v>
      </c>
      <c r="E4" s="11">
        <v>2380</v>
      </c>
      <c r="F4" s="11">
        <v>31985962000</v>
      </c>
      <c r="G4" s="11">
        <f t="shared" si="0"/>
        <v>76126589560</v>
      </c>
      <c r="H4" s="24">
        <v>47234022776</v>
      </c>
      <c r="I4" s="24">
        <v>161447312776</v>
      </c>
      <c r="J4" s="11">
        <f t="shared" si="1"/>
        <v>0.76409207570494919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 spans="1:26" ht="15.75" customHeight="1" x14ac:dyDescent="0.25">
      <c r="A5" s="37"/>
      <c r="B5" s="37"/>
      <c r="C5" s="37"/>
      <c r="D5" s="5">
        <v>2024</v>
      </c>
      <c r="E5" s="11">
        <v>2430</v>
      </c>
      <c r="F5" s="11">
        <v>30758665900</v>
      </c>
      <c r="G5" s="11">
        <f t="shared" si="0"/>
        <v>74743558137</v>
      </c>
      <c r="H5" s="24">
        <v>21516389790</v>
      </c>
      <c r="I5" s="24">
        <v>108319776574</v>
      </c>
      <c r="J5" s="11">
        <f t="shared" si="1"/>
        <v>0.88866457235755858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1:26" ht="15.75" customHeight="1" x14ac:dyDescent="0.25">
      <c r="A6" s="40">
        <v>2</v>
      </c>
      <c r="B6" s="40" t="s">
        <v>7</v>
      </c>
      <c r="C6" s="40" t="s">
        <v>8</v>
      </c>
      <c r="D6" s="5">
        <v>2021</v>
      </c>
      <c r="E6" s="11">
        <v>4110</v>
      </c>
      <c r="F6" s="11">
        <v>4014694920</v>
      </c>
      <c r="G6" s="11">
        <f t="shared" si="0"/>
        <v>16500396121.200001</v>
      </c>
      <c r="H6" s="24">
        <v>12209620623</v>
      </c>
      <c r="I6" s="24">
        <v>23508585736</v>
      </c>
      <c r="J6" s="11">
        <f t="shared" si="1"/>
        <v>1.2212566534887193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 spans="1:26" ht="15.75" customHeight="1" x14ac:dyDescent="0.25">
      <c r="A7" s="37"/>
      <c r="B7" s="37"/>
      <c r="C7" s="37"/>
      <c r="D7" s="5">
        <v>2022</v>
      </c>
      <c r="E7" s="11">
        <v>1400</v>
      </c>
      <c r="F7" s="11">
        <v>20073474600</v>
      </c>
      <c r="G7" s="11">
        <f t="shared" si="0"/>
        <v>28102864440</v>
      </c>
      <c r="H7" s="24">
        <v>14032797261</v>
      </c>
      <c r="I7" s="24">
        <v>27187608036</v>
      </c>
      <c r="J7" s="11">
        <f t="shared" si="1"/>
        <v>1.5498112833319795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</row>
    <row r="8" spans="1:26" ht="15.75" customHeight="1" x14ac:dyDescent="0.25">
      <c r="A8" s="37"/>
      <c r="B8" s="37"/>
      <c r="C8" s="37"/>
      <c r="D8" s="5">
        <v>2023</v>
      </c>
      <c r="E8" s="11">
        <v>1475</v>
      </c>
      <c r="F8" s="11">
        <v>20073474600</v>
      </c>
      <c r="G8" s="11">
        <f t="shared" si="0"/>
        <v>29608375035</v>
      </c>
      <c r="H8" s="24">
        <v>16211665604</v>
      </c>
      <c r="I8" s="24">
        <v>30254623117</v>
      </c>
      <c r="J8" s="11">
        <f t="shared" si="1"/>
        <v>1.5144806286895647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</row>
    <row r="9" spans="1:26" ht="15.75" customHeight="1" x14ac:dyDescent="0.25">
      <c r="A9" s="37"/>
      <c r="B9" s="37"/>
      <c r="C9" s="37"/>
      <c r="D9" s="5">
        <v>2024</v>
      </c>
      <c r="E9" s="11">
        <v>1120</v>
      </c>
      <c r="F9" s="11">
        <v>20073474600</v>
      </c>
      <c r="G9" s="11">
        <f t="shared" si="0"/>
        <v>22482291552</v>
      </c>
      <c r="H9" s="24">
        <v>18484691894</v>
      </c>
      <c r="I9" s="24">
        <v>33108684368</v>
      </c>
      <c r="J9" s="11">
        <f t="shared" si="1"/>
        <v>1.2373485756986211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</row>
    <row r="10" spans="1:26" ht="15.75" customHeight="1" x14ac:dyDescent="0.25">
      <c r="A10" s="39">
        <v>3</v>
      </c>
      <c r="B10" s="39" t="s">
        <v>9</v>
      </c>
      <c r="C10" s="39" t="s">
        <v>10</v>
      </c>
      <c r="D10" s="5">
        <v>2021</v>
      </c>
      <c r="E10" s="5">
        <v>850</v>
      </c>
      <c r="F10" s="11">
        <v>2659850000</v>
      </c>
      <c r="G10" s="11">
        <f t="shared" si="0"/>
        <v>2260872500</v>
      </c>
      <c r="H10" s="24">
        <v>3232351647.1999998</v>
      </c>
      <c r="I10" s="24">
        <v>5104734107.8999996</v>
      </c>
      <c r="J10" s="11">
        <f t="shared" si="1"/>
        <v>1.0761038735981918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</row>
    <row r="11" spans="1:26" ht="15.75" customHeight="1" x14ac:dyDescent="0.25">
      <c r="A11" s="37"/>
      <c r="B11" s="37"/>
      <c r="C11" s="37"/>
      <c r="D11" s="5">
        <v>2022</v>
      </c>
      <c r="E11" s="5">
        <v>170</v>
      </c>
      <c r="F11" s="11">
        <v>2796804997</v>
      </c>
      <c r="G11" s="11">
        <f t="shared" si="0"/>
        <v>475456849.49000001</v>
      </c>
      <c r="H11" s="24">
        <v>3092219136.4200001</v>
      </c>
      <c r="I11" s="24">
        <v>4136730542.0300002</v>
      </c>
      <c r="J11" s="11">
        <f t="shared" si="1"/>
        <v>0.86243857308608973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</row>
    <row r="12" spans="1:26" ht="15.75" customHeight="1" x14ac:dyDescent="0.25">
      <c r="A12" s="37"/>
      <c r="B12" s="37"/>
      <c r="C12" s="37"/>
      <c r="D12" s="5">
        <v>2023</v>
      </c>
      <c r="E12" s="5">
        <v>166</v>
      </c>
      <c r="F12" s="11">
        <v>2830004997</v>
      </c>
      <c r="G12" s="11">
        <f t="shared" si="0"/>
        <v>469780829.50199997</v>
      </c>
      <c r="H12" s="24">
        <v>2964638765.9400001</v>
      </c>
      <c r="I12" s="24">
        <v>3965723898.9000001</v>
      </c>
      <c r="J12" s="11">
        <f t="shared" si="1"/>
        <v>0.86602589665776486</v>
      </c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</row>
    <row r="13" spans="1:26" ht="15.75" customHeight="1" x14ac:dyDescent="0.25">
      <c r="A13" s="37"/>
      <c r="B13" s="37"/>
      <c r="C13" s="37"/>
      <c r="D13" s="5">
        <v>2024</v>
      </c>
      <c r="E13" s="5">
        <v>120</v>
      </c>
      <c r="F13" s="11">
        <v>3546466661</v>
      </c>
      <c r="G13" s="11">
        <f t="shared" si="0"/>
        <v>425575999.31999999</v>
      </c>
      <c r="H13" s="24">
        <v>3000469788.7600002</v>
      </c>
      <c r="I13" s="24">
        <v>4056657959.5</v>
      </c>
      <c r="J13" s="11">
        <f t="shared" si="1"/>
        <v>0.84454884347761838</v>
      </c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</row>
    <row r="14" spans="1:26" ht="15.75" customHeight="1" x14ac:dyDescent="0.25">
      <c r="A14" s="39">
        <v>4</v>
      </c>
      <c r="B14" s="39" t="s">
        <v>11</v>
      </c>
      <c r="C14" s="39" t="s">
        <v>12</v>
      </c>
      <c r="D14" s="5">
        <v>2021</v>
      </c>
      <c r="E14" s="5">
        <v>238</v>
      </c>
      <c r="F14" s="11">
        <v>13432475196</v>
      </c>
      <c r="G14" s="11">
        <f t="shared" si="0"/>
        <v>3196929096.6479998</v>
      </c>
      <c r="H14" s="24">
        <v>7002865235.9399996</v>
      </c>
      <c r="I14" s="24">
        <v>8589201405.6800003</v>
      </c>
      <c r="J14" s="11">
        <f t="shared" si="1"/>
        <v>1.1875136989852073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5.75" customHeight="1" x14ac:dyDescent="0.25">
      <c r="A15" s="37"/>
      <c r="B15" s="37"/>
      <c r="C15" s="37"/>
      <c r="D15" s="5">
        <v>2022</v>
      </c>
      <c r="E15" s="5">
        <v>178</v>
      </c>
      <c r="F15" s="11">
        <v>14117801449</v>
      </c>
      <c r="G15" s="11">
        <f t="shared" si="0"/>
        <v>2512968657.9219999</v>
      </c>
      <c r="H15" s="24">
        <v>4062823739.8800001</v>
      </c>
      <c r="I15" s="24">
        <v>5939639293.8299999</v>
      </c>
      <c r="J15" s="11">
        <f t="shared" si="1"/>
        <v>1.1071029859730415</v>
      </c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</row>
    <row r="16" spans="1:26" ht="15.75" customHeight="1" x14ac:dyDescent="0.25">
      <c r="A16" s="37"/>
      <c r="B16" s="37"/>
      <c r="C16" s="37"/>
      <c r="D16" s="5">
        <v>2023</v>
      </c>
      <c r="E16" s="5">
        <v>154</v>
      </c>
      <c r="F16" s="11">
        <v>14117801449</v>
      </c>
      <c r="G16" s="11">
        <f t="shared" si="0"/>
        <v>2174141423.1459999</v>
      </c>
      <c r="H16" s="24">
        <v>3503019164.46</v>
      </c>
      <c r="I16" s="24">
        <v>5771808132.9200001</v>
      </c>
      <c r="J16" s="11">
        <f t="shared" si="1"/>
        <v>0.9836017512823807</v>
      </c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15.75" customHeight="1" x14ac:dyDescent="0.25">
      <c r="A17" s="37"/>
      <c r="B17" s="37"/>
      <c r="C17" s="37"/>
      <c r="D17" s="5">
        <v>2024</v>
      </c>
      <c r="E17" s="5">
        <v>120</v>
      </c>
      <c r="F17" s="11">
        <v>14117801449</v>
      </c>
      <c r="G17" s="11">
        <f t="shared" si="0"/>
        <v>1694136173.8800001</v>
      </c>
      <c r="H17" s="24">
        <v>3099326698.1700001</v>
      </c>
      <c r="I17" s="24">
        <v>5699143723.1700001</v>
      </c>
      <c r="J17" s="11">
        <f t="shared" si="1"/>
        <v>0.8410847497251327</v>
      </c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</row>
    <row r="18" spans="1:26" ht="15.75" customHeight="1" x14ac:dyDescent="0.25">
      <c r="A18" s="39">
        <v>5</v>
      </c>
      <c r="B18" s="39" t="s">
        <v>13</v>
      </c>
      <c r="C18" s="39" t="s">
        <v>14</v>
      </c>
      <c r="D18" s="5">
        <v>2021</v>
      </c>
      <c r="E18" s="5">
        <v>67</v>
      </c>
      <c r="F18" s="11">
        <v>74274746007</v>
      </c>
      <c r="G18" s="11">
        <f t="shared" si="0"/>
        <v>4976407982.4689999</v>
      </c>
      <c r="H18" s="24">
        <v>51045073007.129997</v>
      </c>
      <c r="I18" s="24">
        <v>60269220769.669998</v>
      </c>
      <c r="J18" s="11">
        <f t="shared" si="1"/>
        <v>0.9295205790646518</v>
      </c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</row>
    <row r="19" spans="1:26" ht="15.75" customHeight="1" x14ac:dyDescent="0.25">
      <c r="A19" s="37"/>
      <c r="B19" s="37"/>
      <c r="C19" s="37"/>
      <c r="D19" s="5">
        <v>2022</v>
      </c>
      <c r="E19" s="5">
        <v>161</v>
      </c>
      <c r="F19" s="11">
        <v>371320676795</v>
      </c>
      <c r="G19" s="11">
        <f t="shared" si="0"/>
        <v>59782628963.995003</v>
      </c>
      <c r="H19" s="24">
        <v>26263513399.82</v>
      </c>
      <c r="I19" s="24">
        <v>70601466853.610001</v>
      </c>
      <c r="J19" s="11">
        <f t="shared" si="1"/>
        <v>1.2187585640710421</v>
      </c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</row>
    <row r="20" spans="1:26" ht="15.75" customHeight="1" x14ac:dyDescent="0.25">
      <c r="A20" s="37"/>
      <c r="B20" s="37"/>
      <c r="C20" s="37"/>
      <c r="D20" s="5">
        <v>2023</v>
      </c>
      <c r="E20" s="5">
        <v>85</v>
      </c>
      <c r="F20" s="11">
        <v>371320705024</v>
      </c>
      <c r="G20" s="11">
        <f t="shared" si="0"/>
        <v>31562259927.040001</v>
      </c>
      <c r="H20" s="24">
        <v>22012785969.16</v>
      </c>
      <c r="I20" s="24">
        <v>64788734033.860001</v>
      </c>
      <c r="J20" s="11">
        <f t="shared" si="1"/>
        <v>0.826919165733359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</row>
    <row r="21" spans="1:26" ht="12.5" x14ac:dyDescent="0.25">
      <c r="A21" s="37"/>
      <c r="B21" s="37"/>
      <c r="C21" s="37"/>
      <c r="D21" s="5">
        <v>2024</v>
      </c>
      <c r="E21" s="5">
        <v>118</v>
      </c>
      <c r="F21" s="11">
        <v>371335392068</v>
      </c>
      <c r="G21" s="11">
        <f t="shared" si="0"/>
        <v>43817576264.024002</v>
      </c>
      <c r="H21" s="24">
        <v>20996970892.48</v>
      </c>
      <c r="I21" s="24">
        <v>67288888206.470001</v>
      </c>
      <c r="J21" s="11">
        <f t="shared" si="1"/>
        <v>0.96322808838253193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</row>
    <row r="22" spans="1:26" ht="12.5" x14ac:dyDescent="0.25">
      <c r="A22" s="39">
        <v>6</v>
      </c>
      <c r="B22" s="39" t="s">
        <v>15</v>
      </c>
      <c r="C22" s="39" t="s">
        <v>16</v>
      </c>
      <c r="D22" s="5">
        <v>2021</v>
      </c>
      <c r="E22" s="11">
        <v>27000</v>
      </c>
      <c r="F22" s="11">
        <v>3333333500</v>
      </c>
      <c r="G22" s="11">
        <f t="shared" si="0"/>
        <v>90000004500</v>
      </c>
      <c r="H22" s="24">
        <v>8144828202.7700005</v>
      </c>
      <c r="I22" s="24">
        <v>34726639253.379997</v>
      </c>
      <c r="J22" s="11">
        <f t="shared" si="1"/>
        <v>2.8262116580491563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</row>
    <row r="23" spans="1:26" ht="12.5" x14ac:dyDescent="0.25">
      <c r="A23" s="37"/>
      <c r="B23" s="37"/>
      <c r="C23" s="37"/>
      <c r="D23" s="5">
        <v>2022</v>
      </c>
      <c r="E23" s="11">
        <v>21000</v>
      </c>
      <c r="F23" s="11">
        <v>33333335000</v>
      </c>
      <c r="G23" s="11">
        <f t="shared" si="0"/>
        <v>700000035000</v>
      </c>
      <c r="H23" s="24">
        <v>30678097810.459999</v>
      </c>
      <c r="I23" s="24">
        <v>62066013405.32</v>
      </c>
      <c r="J23" s="11">
        <f t="shared" si="1"/>
        <v>11.772596510086625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</row>
    <row r="24" spans="1:26" ht="12.5" x14ac:dyDescent="0.25">
      <c r="A24" s="37"/>
      <c r="B24" s="37"/>
      <c r="C24" s="37"/>
      <c r="D24" s="5">
        <v>2023</v>
      </c>
      <c r="E24" s="11">
        <v>19900</v>
      </c>
      <c r="F24" s="11">
        <v>33333335000</v>
      </c>
      <c r="G24" s="11">
        <f t="shared" si="0"/>
        <v>663333366500</v>
      </c>
      <c r="H24" s="24">
        <v>22592172881.419998</v>
      </c>
      <c r="I24" s="24">
        <v>53097634283.459999</v>
      </c>
      <c r="J24" s="11">
        <f t="shared" si="1"/>
        <v>12.918193976771711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</row>
    <row r="25" spans="1:26" ht="12.5" x14ac:dyDescent="0.25">
      <c r="A25" s="37"/>
      <c r="B25" s="37"/>
      <c r="C25" s="37"/>
      <c r="D25" s="5">
        <v>2024</v>
      </c>
      <c r="E25" s="11">
        <v>20250</v>
      </c>
      <c r="F25" s="11">
        <v>33333335000</v>
      </c>
      <c r="G25" s="11">
        <f t="shared" si="0"/>
        <v>675000033750</v>
      </c>
      <c r="H25" s="24">
        <v>19517449758.73</v>
      </c>
      <c r="I25" s="24">
        <v>56913770805.309998</v>
      </c>
      <c r="J25" s="11">
        <f t="shared" si="1"/>
        <v>12.202977832632593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</row>
    <row r="26" spans="1:26" ht="12.5" x14ac:dyDescent="0.25">
      <c r="A26" s="39">
        <v>7</v>
      </c>
      <c r="B26" s="39" t="s">
        <v>17</v>
      </c>
      <c r="C26" s="39" t="s">
        <v>18</v>
      </c>
      <c r="D26" s="5">
        <v>2021</v>
      </c>
      <c r="E26" s="5">
        <v>50</v>
      </c>
      <c r="F26" s="11">
        <v>8956361206</v>
      </c>
      <c r="G26" s="11">
        <f t="shared" si="0"/>
        <v>447818060.30000001</v>
      </c>
      <c r="H26" s="24">
        <v>2431647038</v>
      </c>
      <c r="I26" s="24">
        <v>1206842636</v>
      </c>
      <c r="J26" s="11">
        <f t="shared" si="1"/>
        <v>2.3859490975922069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</row>
    <row r="27" spans="1:26" ht="12.5" x14ac:dyDescent="0.25">
      <c r="A27" s="37"/>
      <c r="B27" s="37"/>
      <c r="C27" s="37"/>
      <c r="D27" s="5">
        <v>2022</v>
      </c>
      <c r="E27" s="5">
        <v>50</v>
      </c>
      <c r="F27" s="11">
        <v>8956361206</v>
      </c>
      <c r="G27" s="11">
        <f t="shared" si="0"/>
        <v>447818060.30000001</v>
      </c>
      <c r="H27" s="24">
        <v>2190849128</v>
      </c>
      <c r="I27" s="24">
        <v>905892550</v>
      </c>
      <c r="J27" s="11">
        <f t="shared" si="1"/>
        <v>2.9127816409352305</v>
      </c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</row>
    <row r="28" spans="1:26" ht="12.5" x14ac:dyDescent="0.25">
      <c r="A28" s="37"/>
      <c r="B28" s="37"/>
      <c r="C28" s="37"/>
      <c r="D28" s="5">
        <v>2023</v>
      </c>
      <c r="E28" s="5">
        <v>50</v>
      </c>
      <c r="F28" s="11">
        <v>8956361206</v>
      </c>
      <c r="G28" s="11">
        <f t="shared" si="0"/>
        <v>447818060.30000001</v>
      </c>
      <c r="H28" s="24">
        <v>2303406754</v>
      </c>
      <c r="I28" s="24">
        <v>976451944</v>
      </c>
      <c r="J28" s="11">
        <f t="shared" si="1"/>
        <v>2.8175731854551977</v>
      </c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</row>
    <row r="29" spans="1:26" ht="12.5" x14ac:dyDescent="0.25">
      <c r="A29" s="37"/>
      <c r="B29" s="37"/>
      <c r="C29" s="37"/>
      <c r="D29" s="5">
        <v>2024</v>
      </c>
      <c r="E29" s="5">
        <v>22</v>
      </c>
      <c r="F29" s="11">
        <v>8956361206</v>
      </c>
      <c r="G29" s="11">
        <f t="shared" si="0"/>
        <v>197039946.53200001</v>
      </c>
      <c r="H29" s="24">
        <v>2165497420</v>
      </c>
      <c r="I29" s="24">
        <v>909750902</v>
      </c>
      <c r="J29" s="11">
        <f t="shared" si="1"/>
        <v>2.5969057698521523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</row>
    <row r="30" spans="1:26" ht="12.5" x14ac:dyDescent="0.25">
      <c r="A30" s="39">
        <v>9</v>
      </c>
      <c r="B30" s="39" t="s">
        <v>19</v>
      </c>
      <c r="C30" s="39" t="s">
        <v>20</v>
      </c>
      <c r="D30" s="5">
        <v>2021</v>
      </c>
      <c r="E30" s="5">
        <v>264</v>
      </c>
      <c r="F30" s="11">
        <v>21853733792</v>
      </c>
      <c r="G30" s="11">
        <f t="shared" si="0"/>
        <v>5769385721.0880003</v>
      </c>
      <c r="H30" s="24">
        <v>19552840921.740002</v>
      </c>
      <c r="I30" s="24">
        <v>23343489082.580002</v>
      </c>
      <c r="J30" s="11">
        <f t="shared" si="1"/>
        <v>1.08476614413758</v>
      </c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</row>
    <row r="31" spans="1:26" ht="12.5" x14ac:dyDescent="0.25">
      <c r="A31" s="37"/>
      <c r="B31" s="37"/>
      <c r="C31" s="37"/>
      <c r="D31" s="5">
        <v>2022</v>
      </c>
      <c r="E31" s="5">
        <v>304</v>
      </c>
      <c r="F31" s="11">
        <v>21853733792</v>
      </c>
      <c r="G31" s="11">
        <f t="shared" si="0"/>
        <v>6643535072.7679996</v>
      </c>
      <c r="H31" s="24">
        <v>20684049697.66</v>
      </c>
      <c r="I31" s="24">
        <v>24714775999.52</v>
      </c>
      <c r="J31" s="11">
        <f t="shared" si="1"/>
        <v>1.1057184888488871</v>
      </c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</row>
    <row r="32" spans="1:26" ht="12.5" x14ac:dyDescent="0.25">
      <c r="A32" s="37"/>
      <c r="B32" s="37"/>
      <c r="C32" s="37"/>
      <c r="D32" s="5">
        <v>2023</v>
      </c>
      <c r="E32" s="5">
        <v>352</v>
      </c>
      <c r="F32" s="11">
        <v>21853733792</v>
      </c>
      <c r="G32" s="11">
        <f t="shared" si="0"/>
        <v>7692514294.7840004</v>
      </c>
      <c r="H32" s="24">
        <v>24696346718.689999</v>
      </c>
      <c r="I32" s="24">
        <v>28898824412.060001</v>
      </c>
      <c r="J32" s="11">
        <f t="shared" si="1"/>
        <v>1.120767424710797</v>
      </c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</row>
    <row r="33" spans="1:26" ht="12.5" x14ac:dyDescent="0.25">
      <c r="A33" s="37"/>
      <c r="B33" s="37"/>
      <c r="C33" s="37"/>
      <c r="D33" s="5">
        <v>2024</v>
      </c>
      <c r="E33" s="5">
        <v>555</v>
      </c>
      <c r="F33" s="11">
        <v>7651007132</v>
      </c>
      <c r="G33" s="11">
        <f t="shared" si="0"/>
        <v>4246308958.2600002</v>
      </c>
      <c r="H33" s="24">
        <v>353200045546.29999</v>
      </c>
      <c r="I33" s="24">
        <v>353200045546.29999</v>
      </c>
      <c r="J33" s="11">
        <f t="shared" si="1"/>
        <v>1.0120223907437276</v>
      </c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</row>
    <row r="34" spans="1:26" ht="12.5" x14ac:dyDescent="0.25">
      <c r="A34" s="40">
        <v>10</v>
      </c>
      <c r="B34" s="39" t="s">
        <v>21</v>
      </c>
      <c r="C34" s="39" t="s">
        <v>22</v>
      </c>
      <c r="D34" s="5">
        <v>2021</v>
      </c>
      <c r="E34" s="11">
        <v>49000</v>
      </c>
      <c r="F34" s="11">
        <v>770552320</v>
      </c>
      <c r="G34" s="11">
        <f t="shared" si="0"/>
        <v>37757063680</v>
      </c>
      <c r="H34" s="24">
        <v>17976991382.549999</v>
      </c>
      <c r="I34" s="24">
        <v>42950727299.220001</v>
      </c>
      <c r="J34" s="11">
        <f t="shared" si="1"/>
        <v>1.2976277368779772</v>
      </c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</row>
    <row r="35" spans="1:26" ht="12.5" x14ac:dyDescent="0.25">
      <c r="A35" s="37"/>
      <c r="B35" s="37"/>
      <c r="C35" s="37"/>
      <c r="D35" s="5">
        <v>2022</v>
      </c>
      <c r="E35" s="11">
        <v>39800</v>
      </c>
      <c r="F35" s="11">
        <v>770552320</v>
      </c>
      <c r="G35" s="11">
        <f t="shared" si="0"/>
        <v>30667982336</v>
      </c>
      <c r="H35" s="24">
        <v>54101991174.830002</v>
      </c>
      <c r="I35" s="24">
        <v>101168891290.06</v>
      </c>
      <c r="J35" s="11">
        <f t="shared" si="1"/>
        <v>0.83790553034516435</v>
      </c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</row>
    <row r="36" spans="1:26" ht="12.5" x14ac:dyDescent="0.25">
      <c r="A36" s="37"/>
      <c r="B36" s="37"/>
      <c r="C36" s="37"/>
      <c r="D36" s="5">
        <v>2023</v>
      </c>
      <c r="E36" s="11">
        <v>80000</v>
      </c>
      <c r="F36" s="11">
        <v>770552320</v>
      </c>
      <c r="G36" s="11">
        <f t="shared" si="0"/>
        <v>61644185600</v>
      </c>
      <c r="H36" s="24">
        <v>20695329922.700001</v>
      </c>
      <c r="I36" s="24">
        <v>47223416830.07</v>
      </c>
      <c r="J36" s="11">
        <f t="shared" si="1"/>
        <v>1.7436162194487683</v>
      </c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</row>
    <row r="37" spans="1:26" ht="12.5" x14ac:dyDescent="0.25">
      <c r="A37" s="37"/>
      <c r="B37" s="37"/>
      <c r="C37" s="37"/>
      <c r="D37" s="5">
        <v>2024</v>
      </c>
      <c r="E37" s="11">
        <v>37000</v>
      </c>
      <c r="F37" s="11">
        <v>7705523200</v>
      </c>
      <c r="G37" s="11">
        <f t="shared" si="0"/>
        <v>285104358400</v>
      </c>
      <c r="H37" s="24">
        <v>28307611538.290001</v>
      </c>
      <c r="I37" s="24">
        <v>59719741687.959999</v>
      </c>
      <c r="J37" s="11">
        <f t="shared" si="1"/>
        <v>5.2480463089725058</v>
      </c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</row>
    <row r="38" spans="1:26" ht="12.5" x14ac:dyDescent="0.25">
      <c r="A38" s="40">
        <v>11</v>
      </c>
      <c r="B38" s="39" t="s">
        <v>23</v>
      </c>
      <c r="C38" s="39" t="s">
        <v>24</v>
      </c>
      <c r="D38" s="5">
        <v>2021</v>
      </c>
      <c r="E38" s="5">
        <v>276</v>
      </c>
      <c r="F38" s="11">
        <v>7298500000</v>
      </c>
      <c r="G38" s="11">
        <f t="shared" si="0"/>
        <v>2014386000</v>
      </c>
      <c r="H38" s="24">
        <v>3456723000</v>
      </c>
      <c r="I38" s="24">
        <v>7234857000</v>
      </c>
      <c r="J38" s="11">
        <f t="shared" si="1"/>
        <v>0.75621522305140243</v>
      </c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</row>
    <row r="39" spans="1:26" ht="12.5" x14ac:dyDescent="0.25">
      <c r="A39" s="37"/>
      <c r="B39" s="37"/>
      <c r="C39" s="37"/>
      <c r="D39" s="5">
        <v>2022</v>
      </c>
      <c r="E39" s="5">
        <v>312</v>
      </c>
      <c r="F39" s="11">
        <v>7298500000</v>
      </c>
      <c r="G39" s="11">
        <f t="shared" si="0"/>
        <v>2277132000</v>
      </c>
      <c r="H39" s="24">
        <v>4718878000</v>
      </c>
      <c r="I39" s="24">
        <v>8836089000</v>
      </c>
      <c r="J39" s="11">
        <f t="shared" si="1"/>
        <v>0.7917541346629714</v>
      </c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</row>
    <row r="40" spans="1:26" ht="12.5" x14ac:dyDescent="0.25">
      <c r="A40" s="37"/>
      <c r="B40" s="37"/>
      <c r="C40" s="37"/>
      <c r="D40" s="5">
        <v>2023</v>
      </c>
      <c r="E40" s="5">
        <v>388</v>
      </c>
      <c r="F40" s="11">
        <v>7298500000</v>
      </c>
      <c r="G40" s="11">
        <f t="shared" si="0"/>
        <v>2831818000</v>
      </c>
      <c r="H40" s="24">
        <v>5185414000</v>
      </c>
      <c r="I40" s="24">
        <v>9601482000</v>
      </c>
      <c r="J40" s="11">
        <f t="shared" si="1"/>
        <v>0.83499943029628132</v>
      </c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</row>
    <row r="41" spans="1:26" ht="12.5" x14ac:dyDescent="0.25">
      <c r="A41" s="37"/>
      <c r="B41" s="37"/>
      <c r="C41" s="37"/>
      <c r="D41" s="5">
        <v>2024</v>
      </c>
      <c r="E41" s="5">
        <v>432</v>
      </c>
      <c r="F41" s="11">
        <v>7298500000</v>
      </c>
      <c r="G41" s="11">
        <f t="shared" si="0"/>
        <v>3152952000</v>
      </c>
      <c r="H41" s="24">
        <v>5724826000</v>
      </c>
      <c r="I41" s="24">
        <v>10628300000</v>
      </c>
      <c r="J41" s="11">
        <f t="shared" si="1"/>
        <v>0.83529614331548785</v>
      </c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</row>
    <row r="42" spans="1:26" ht="12.5" x14ac:dyDescent="0.25">
      <c r="A42" s="39">
        <v>12</v>
      </c>
      <c r="B42" s="39" t="s">
        <v>25</v>
      </c>
      <c r="C42" s="39" t="s">
        <v>26</v>
      </c>
      <c r="D42" s="5">
        <v>2021</v>
      </c>
      <c r="E42" s="5">
        <v>102</v>
      </c>
      <c r="F42" s="11">
        <v>24821230250</v>
      </c>
      <c r="G42" s="11">
        <f t="shared" si="0"/>
        <v>2531765485.5</v>
      </c>
      <c r="H42" s="24">
        <v>8769853980.2999992</v>
      </c>
      <c r="I42" s="24">
        <v>15176163789.379999</v>
      </c>
      <c r="J42" s="11">
        <f t="shared" si="1"/>
        <v>0.74469540673438606</v>
      </c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</row>
    <row r="43" spans="1:26" ht="12.5" x14ac:dyDescent="0.25">
      <c r="A43" s="37"/>
      <c r="B43" s="37"/>
      <c r="C43" s="37"/>
      <c r="D43" s="5">
        <v>2022</v>
      </c>
      <c r="E43" s="5">
        <v>294</v>
      </c>
      <c r="F43" s="11">
        <v>24821230250</v>
      </c>
      <c r="G43" s="11">
        <f t="shared" si="0"/>
        <v>7297441693.5</v>
      </c>
      <c r="H43" s="24">
        <v>10687706243.18</v>
      </c>
      <c r="I43" s="24">
        <v>18788011663.98</v>
      </c>
      <c r="J43" s="11">
        <f t="shared" si="1"/>
        <v>0.95726723286854065</v>
      </c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</row>
    <row r="44" spans="1:26" ht="12.5" x14ac:dyDescent="0.25">
      <c r="A44" s="37"/>
      <c r="B44" s="37"/>
      <c r="C44" s="37"/>
      <c r="D44" s="5">
        <v>2023</v>
      </c>
      <c r="E44" s="5">
        <v>220</v>
      </c>
      <c r="F44" s="11">
        <v>24821230250</v>
      </c>
      <c r="G44" s="11">
        <f t="shared" si="0"/>
        <v>5460670655</v>
      </c>
      <c r="H44" s="24">
        <v>12080780835.26</v>
      </c>
      <c r="I44" s="24">
        <v>21100759777.34</v>
      </c>
      <c r="J44" s="11">
        <f t="shared" si="1"/>
        <v>0.83131847740846176</v>
      </c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</row>
    <row r="45" spans="1:26" ht="12.5" x14ac:dyDescent="0.25">
      <c r="A45" s="37"/>
      <c r="B45" s="37"/>
      <c r="C45" s="37"/>
      <c r="D45" s="5">
        <v>2024</v>
      </c>
      <c r="E45" s="5">
        <v>230</v>
      </c>
      <c r="F45" s="11">
        <v>24821230250</v>
      </c>
      <c r="G45" s="11">
        <f t="shared" si="0"/>
        <v>5708882957.5</v>
      </c>
      <c r="H45" s="24">
        <v>14967921815.049999</v>
      </c>
      <c r="I45" s="24">
        <v>25588628483.169998</v>
      </c>
      <c r="J45" s="11">
        <f t="shared" si="1"/>
        <v>0.8080466206365623</v>
      </c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</row>
    <row r="46" spans="1:26" ht="12.5" x14ac:dyDescent="0.25">
      <c r="A46" s="39">
        <v>13</v>
      </c>
      <c r="B46" s="39" t="s">
        <v>27</v>
      </c>
      <c r="C46" s="39" t="s">
        <v>28</v>
      </c>
      <c r="D46" s="5">
        <v>2021</v>
      </c>
      <c r="E46" s="11">
        <v>7950</v>
      </c>
      <c r="F46" s="11">
        <v>5882353000</v>
      </c>
      <c r="G46" s="11">
        <f t="shared" si="0"/>
        <v>46764706350</v>
      </c>
      <c r="H46" s="24">
        <v>7315757594.4899998</v>
      </c>
      <c r="I46" s="24">
        <v>11829385364.049999</v>
      </c>
      <c r="J46" s="11">
        <f t="shared" si="1"/>
        <v>4.5717053152095977</v>
      </c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</row>
    <row r="47" spans="1:26" ht="12.5" x14ac:dyDescent="0.25">
      <c r="A47" s="37"/>
      <c r="B47" s="37"/>
      <c r="C47" s="37"/>
      <c r="D47" s="5">
        <v>2022</v>
      </c>
      <c r="E47" s="11">
        <v>7050</v>
      </c>
      <c r="F47" s="11">
        <v>5882353000</v>
      </c>
      <c r="G47" s="11">
        <f t="shared" si="0"/>
        <v>41470588650</v>
      </c>
      <c r="H47" s="24">
        <v>8979918097.6200008</v>
      </c>
      <c r="I47" s="24">
        <v>17761664513.720001</v>
      </c>
      <c r="J47" s="11">
        <f t="shared" si="1"/>
        <v>2.840415475061445</v>
      </c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</row>
    <row r="48" spans="1:26" ht="12.5" x14ac:dyDescent="0.25">
      <c r="A48" s="37"/>
      <c r="B48" s="37"/>
      <c r="C48" s="37"/>
      <c r="D48" s="5">
        <v>2023</v>
      </c>
      <c r="E48" s="11">
        <v>5800</v>
      </c>
      <c r="F48" s="11">
        <v>5882353000</v>
      </c>
      <c r="G48" s="11">
        <f t="shared" si="0"/>
        <v>34117647400</v>
      </c>
      <c r="H48" s="24">
        <v>10003907315.73</v>
      </c>
      <c r="I48" s="24">
        <v>20226443248.919998</v>
      </c>
      <c r="J48" s="11">
        <f t="shared" si="1"/>
        <v>2.1813797993419279</v>
      </c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</row>
    <row r="49" spans="1:26" ht="12.5" x14ac:dyDescent="0.25">
      <c r="A49" s="37"/>
      <c r="B49" s="37"/>
      <c r="C49" s="37"/>
      <c r="D49" s="5">
        <v>2024</v>
      </c>
      <c r="E49" s="11">
        <v>10625</v>
      </c>
      <c r="F49" s="11">
        <v>5882353000</v>
      </c>
      <c r="G49" s="11">
        <f t="shared" si="0"/>
        <v>62500000625</v>
      </c>
      <c r="H49" s="24">
        <v>9348811895.6800003</v>
      </c>
      <c r="I49" s="24">
        <v>401160723300.5</v>
      </c>
      <c r="J49" s="11">
        <f t="shared" si="1"/>
        <v>0.17910231073858082</v>
      </c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</row>
    <row r="50" spans="1:26" ht="12.5" x14ac:dyDescent="0.25">
      <c r="A50" s="39">
        <v>15</v>
      </c>
      <c r="B50" s="39" t="s">
        <v>29</v>
      </c>
      <c r="C50" s="39" t="s">
        <v>30</v>
      </c>
      <c r="D50" s="5">
        <v>2021</v>
      </c>
      <c r="E50" s="5">
        <v>384</v>
      </c>
      <c r="F50" s="11">
        <v>7101084801</v>
      </c>
      <c r="G50" s="11">
        <f t="shared" si="0"/>
        <v>2726816563.5840001</v>
      </c>
      <c r="H50" s="24">
        <v>2283793645.77</v>
      </c>
      <c r="I50" s="24">
        <v>3190306982.79</v>
      </c>
      <c r="J50" s="11">
        <f t="shared" si="1"/>
        <v>1.5705730628380161</v>
      </c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</row>
    <row r="51" spans="1:26" ht="12.5" x14ac:dyDescent="0.25">
      <c r="A51" s="37"/>
      <c r="B51" s="37"/>
      <c r="C51" s="37"/>
      <c r="D51" s="5">
        <v>2022</v>
      </c>
      <c r="E51" s="5">
        <v>366</v>
      </c>
      <c r="F51" s="11">
        <v>7101084801</v>
      </c>
      <c r="G51" s="11">
        <f t="shared" si="0"/>
        <v>2598997037.1659999</v>
      </c>
      <c r="H51" s="24">
        <v>2361799137.7600002</v>
      </c>
      <c r="I51" s="24">
        <v>3616877796.6700001</v>
      </c>
      <c r="J51" s="11">
        <f t="shared" si="1"/>
        <v>1.3715686439539991</v>
      </c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spans="1:26" ht="12.5" x14ac:dyDescent="0.25">
      <c r="A52" s="37"/>
      <c r="B52" s="37"/>
      <c r="C52" s="37"/>
      <c r="D52" s="5">
        <v>2023</v>
      </c>
      <c r="E52" s="5">
        <v>376</v>
      </c>
      <c r="F52" s="11">
        <v>7101084801</v>
      </c>
      <c r="G52" s="11">
        <f t="shared" si="0"/>
        <v>2670007885.1760001</v>
      </c>
      <c r="H52" s="24">
        <v>2528638998.7199998</v>
      </c>
      <c r="I52" s="24">
        <v>4190383348.0599999</v>
      </c>
      <c r="J52" s="11">
        <f t="shared" si="1"/>
        <v>1.2406136747137444</v>
      </c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spans="1:26" ht="12.5" x14ac:dyDescent="0.25">
      <c r="A53" s="37"/>
      <c r="B53" s="37"/>
      <c r="C53" s="37"/>
      <c r="D53" s="5">
        <v>2024</v>
      </c>
      <c r="E53" s="5">
        <v>396</v>
      </c>
      <c r="F53" s="11">
        <v>7101084801</v>
      </c>
      <c r="G53" s="11">
        <f t="shared" si="0"/>
        <v>2812029581.1960001</v>
      </c>
      <c r="H53" s="24">
        <v>3022791838.0900002</v>
      </c>
      <c r="I53" s="24">
        <v>4794327696.9200001</v>
      </c>
      <c r="J53" s="11">
        <f t="shared" si="1"/>
        <v>1.2170259915763455</v>
      </c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spans="1:26" ht="12.5" x14ac:dyDescent="0.25">
      <c r="A54" s="39">
        <v>16</v>
      </c>
      <c r="B54" s="39" t="s">
        <v>31</v>
      </c>
      <c r="C54" s="39" t="s">
        <v>32</v>
      </c>
      <c r="D54" s="5">
        <v>2021</v>
      </c>
      <c r="E54" s="11">
        <v>10325</v>
      </c>
      <c r="F54" s="11">
        <v>2703620000</v>
      </c>
      <c r="G54" s="11">
        <f t="shared" si="0"/>
        <v>27914876500</v>
      </c>
      <c r="H54" s="24">
        <v>3195554621.5700002</v>
      </c>
      <c r="I54" s="24">
        <v>12479975596.129999</v>
      </c>
      <c r="J54" s="11">
        <f t="shared" si="1"/>
        <v>2.4928278811071749</v>
      </c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spans="1:26" ht="12.5" x14ac:dyDescent="0.25">
      <c r="A55" s="37"/>
      <c r="B55" s="37"/>
      <c r="C55" s="37"/>
      <c r="D55" s="5">
        <v>2022</v>
      </c>
      <c r="E55" s="11">
        <v>1620</v>
      </c>
      <c r="F55" s="11">
        <v>13518100000</v>
      </c>
      <c r="G55" s="11">
        <f t="shared" si="0"/>
        <v>21899322000</v>
      </c>
      <c r="H55" s="24">
        <v>4507456144.5799999</v>
      </c>
      <c r="I55" s="24">
        <v>20116894920.740002</v>
      </c>
      <c r="J55" s="11">
        <f t="shared" si="1"/>
        <v>1.3126667037145625</v>
      </c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</row>
    <row r="56" spans="1:26" ht="12.5" x14ac:dyDescent="0.25">
      <c r="A56" s="37"/>
      <c r="B56" s="37"/>
      <c r="C56" s="37"/>
      <c r="D56" s="5">
        <v>2023</v>
      </c>
      <c r="E56" s="11">
        <v>1335</v>
      </c>
      <c r="F56" s="11">
        <v>13518100000</v>
      </c>
      <c r="G56" s="11">
        <f t="shared" si="0"/>
        <v>18046663500</v>
      </c>
      <c r="H56" s="24">
        <v>7066490014.6700001</v>
      </c>
      <c r="I56" s="24">
        <v>25175980471.869999</v>
      </c>
      <c r="J56" s="11">
        <f t="shared" si="1"/>
        <v>0.99750448816600412</v>
      </c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</row>
    <row r="57" spans="1:26" ht="12.5" x14ac:dyDescent="0.25">
      <c r="A57" s="37"/>
      <c r="B57" s="37"/>
      <c r="C57" s="37"/>
      <c r="D57" s="5">
        <v>2024</v>
      </c>
      <c r="E57" s="11">
        <v>1035</v>
      </c>
      <c r="F57" s="11">
        <v>13518100000</v>
      </c>
      <c r="G57" s="11">
        <f t="shared" si="0"/>
        <v>13991233500</v>
      </c>
      <c r="H57" s="24">
        <v>12798438420.34</v>
      </c>
      <c r="I57" s="24">
        <v>41609700804.900002</v>
      </c>
      <c r="J57" s="11">
        <f t="shared" si="1"/>
        <v>0.64383236125517207</v>
      </c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</row>
    <row r="58" spans="1:26" ht="12.5" x14ac:dyDescent="0.25">
      <c r="A58" s="39">
        <v>17</v>
      </c>
      <c r="B58" s="39" t="s">
        <v>33</v>
      </c>
      <c r="C58" s="39" t="s">
        <v>34</v>
      </c>
      <c r="D58" s="5">
        <v>2021</v>
      </c>
      <c r="E58" s="11">
        <v>1545</v>
      </c>
      <c r="F58" s="11">
        <v>5210192000</v>
      </c>
      <c r="G58" s="11">
        <f t="shared" si="0"/>
        <v>8049746640</v>
      </c>
      <c r="H58" s="24">
        <v>40063976468.279999</v>
      </c>
      <c r="I58" s="24">
        <v>52673686754.169998</v>
      </c>
      <c r="J58" s="11">
        <f t="shared" si="1"/>
        <v>0.91342995095119284</v>
      </c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</row>
    <row r="59" spans="1:26" ht="12.5" x14ac:dyDescent="0.25">
      <c r="A59" s="37"/>
      <c r="B59" s="37"/>
      <c r="C59" s="37"/>
      <c r="D59" s="5">
        <v>2022</v>
      </c>
      <c r="E59" s="11">
        <v>2730</v>
      </c>
      <c r="F59" s="11">
        <v>5210192000</v>
      </c>
      <c r="G59" s="11">
        <f t="shared" si="0"/>
        <v>14223824160</v>
      </c>
      <c r="H59" s="24">
        <v>35452924480.75</v>
      </c>
      <c r="I59" s="24">
        <v>56535201092.699997</v>
      </c>
      <c r="J59" s="11">
        <f t="shared" si="1"/>
        <v>0.87868704241974327</v>
      </c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</row>
    <row r="60" spans="1:26" ht="12.5" x14ac:dyDescent="0.25">
      <c r="A60" s="37"/>
      <c r="B60" s="37"/>
      <c r="C60" s="37"/>
      <c r="D60" s="5">
        <v>2023</v>
      </c>
      <c r="E60" s="11">
        <v>1435</v>
      </c>
      <c r="F60" s="11">
        <v>5210192000</v>
      </c>
      <c r="G60" s="11">
        <f t="shared" si="0"/>
        <v>7476625520</v>
      </c>
      <c r="H60" s="24">
        <v>26761635515.040001</v>
      </c>
      <c r="I60" s="24">
        <v>47991586444.239998</v>
      </c>
      <c r="J60" s="11">
        <f t="shared" si="1"/>
        <v>0.7134221552525758</v>
      </c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</row>
    <row r="61" spans="1:26" ht="12.5" x14ac:dyDescent="0.25">
      <c r="A61" s="37"/>
      <c r="B61" s="37"/>
      <c r="C61" s="37"/>
      <c r="D61" s="5">
        <v>2024</v>
      </c>
      <c r="E61" s="11">
        <v>1495</v>
      </c>
      <c r="F61" s="11">
        <v>5210192000</v>
      </c>
      <c r="G61" s="11">
        <f t="shared" si="0"/>
        <v>7789237040</v>
      </c>
      <c r="H61" s="24">
        <v>218479532200</v>
      </c>
      <c r="I61" s="24">
        <v>218479532200</v>
      </c>
      <c r="J61" s="11">
        <f t="shared" si="1"/>
        <v>1.0356520217778094</v>
      </c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</row>
    <row r="62" spans="1:26" ht="12.5" x14ac:dyDescent="0.25">
      <c r="A62" s="39">
        <v>18</v>
      </c>
      <c r="B62" s="39" t="s">
        <v>35</v>
      </c>
      <c r="C62" s="39" t="s">
        <v>36</v>
      </c>
      <c r="D62" s="5">
        <v>2021</v>
      </c>
      <c r="E62" s="5">
        <v>750</v>
      </c>
      <c r="F62" s="11">
        <v>870701000</v>
      </c>
      <c r="G62" s="11">
        <f t="shared" si="0"/>
        <v>653025750</v>
      </c>
      <c r="H62" s="24">
        <v>156191912.83000001</v>
      </c>
      <c r="I62" s="24">
        <v>2614005102.96</v>
      </c>
      <c r="J62" s="11">
        <f t="shared" si="1"/>
        <v>0.30957003944394473</v>
      </c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</row>
    <row r="63" spans="1:26" ht="12.5" x14ac:dyDescent="0.25">
      <c r="A63" s="37"/>
      <c r="B63" s="37"/>
      <c r="C63" s="37"/>
      <c r="D63" s="5">
        <v>2022</v>
      </c>
      <c r="E63" s="5">
        <v>815</v>
      </c>
      <c r="F63" s="11">
        <v>999053167</v>
      </c>
      <c r="G63" s="11">
        <f t="shared" si="0"/>
        <v>814228331.10500002</v>
      </c>
      <c r="H63" s="24">
        <v>151893753.78</v>
      </c>
      <c r="I63" s="24">
        <v>3447920218.1900001</v>
      </c>
      <c r="J63" s="11">
        <f t="shared" si="1"/>
        <v>0.28020430397086443</v>
      </c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</row>
    <row r="64" spans="1:26" ht="12.5" x14ac:dyDescent="0.25">
      <c r="A64" s="37"/>
      <c r="B64" s="37"/>
      <c r="C64" s="37"/>
      <c r="D64" s="5">
        <v>2023</v>
      </c>
      <c r="E64" s="5">
        <v>690</v>
      </c>
      <c r="F64" s="11">
        <v>999053167</v>
      </c>
      <c r="G64" s="11">
        <f t="shared" si="0"/>
        <v>689346685.23000002</v>
      </c>
      <c r="H64" s="24">
        <v>232648852.81999999</v>
      </c>
      <c r="I64" s="24">
        <v>3494744318.1399999</v>
      </c>
      <c r="J64" s="11">
        <f t="shared" si="1"/>
        <v>0.26382346006379992</v>
      </c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</row>
    <row r="65" spans="1:26" ht="12.5" x14ac:dyDescent="0.25">
      <c r="A65" s="37"/>
      <c r="B65" s="37"/>
      <c r="C65" s="37"/>
      <c r="D65" s="5">
        <v>2024</v>
      </c>
      <c r="E65" s="5">
        <v>720</v>
      </c>
      <c r="F65" s="11">
        <v>999053167</v>
      </c>
      <c r="G65" s="11">
        <f t="shared" si="0"/>
        <v>719318280.24000001</v>
      </c>
      <c r="H65" s="24">
        <v>594762828.30999994</v>
      </c>
      <c r="I65" s="24">
        <v>4056385565.1500001</v>
      </c>
      <c r="J65" s="11">
        <f t="shared" si="1"/>
        <v>0.32395369903684362</v>
      </c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</row>
    <row r="66" spans="1:26" ht="12.5" x14ac:dyDescent="0.25">
      <c r="A66" s="40">
        <v>19</v>
      </c>
      <c r="B66" s="39" t="s">
        <v>37</v>
      </c>
      <c r="C66" s="39" t="s">
        <v>38</v>
      </c>
      <c r="D66" s="5">
        <v>2021</v>
      </c>
      <c r="E66" s="11">
        <v>20400</v>
      </c>
      <c r="F66" s="11">
        <v>1129925000</v>
      </c>
      <c r="G66" s="11">
        <f t="shared" si="0"/>
        <v>23050470000</v>
      </c>
      <c r="H66" s="24">
        <v>6631426920</v>
      </c>
      <c r="I66" s="24">
        <v>23775564291</v>
      </c>
      <c r="J66" s="11">
        <f t="shared" si="1"/>
        <v>1.2484202922256522</v>
      </c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</row>
    <row r="67" spans="1:26" ht="12.5" x14ac:dyDescent="0.25">
      <c r="A67" s="37"/>
      <c r="B67" s="37"/>
      <c r="C67" s="37"/>
      <c r="D67" s="5">
        <v>2022</v>
      </c>
      <c r="E67" s="11">
        <v>39025</v>
      </c>
      <c r="F67" s="11">
        <v>1129925000</v>
      </c>
      <c r="G67" s="11">
        <f t="shared" si="0"/>
        <v>44095323125</v>
      </c>
      <c r="H67" s="24">
        <v>10851826407</v>
      </c>
      <c r="I67" s="24">
        <v>41532624387</v>
      </c>
      <c r="J67" s="11">
        <f t="shared" si="1"/>
        <v>1.3229876595325105</v>
      </c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</row>
    <row r="68" spans="1:26" ht="12.5" x14ac:dyDescent="0.25">
      <c r="A68" s="37"/>
      <c r="B68" s="37"/>
      <c r="C68" s="37"/>
      <c r="D68" s="5">
        <v>2023</v>
      </c>
      <c r="E68" s="11">
        <v>25650</v>
      </c>
      <c r="F68" s="11">
        <v>1129925000</v>
      </c>
      <c r="G68" s="11">
        <f t="shared" si="0"/>
        <v>28982576250</v>
      </c>
      <c r="H68" s="24">
        <v>6158987512</v>
      </c>
      <c r="I68" s="24">
        <v>33727849352</v>
      </c>
      <c r="J68" s="11">
        <f t="shared" si="1"/>
        <v>1.0419153440602096</v>
      </c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</row>
    <row r="69" spans="1:26" ht="12.5" x14ac:dyDescent="0.25">
      <c r="A69" s="37"/>
      <c r="B69" s="37"/>
      <c r="C69" s="37"/>
      <c r="D69" s="5">
        <v>2024</v>
      </c>
      <c r="E69" s="11">
        <v>26700</v>
      </c>
      <c r="F69" s="11">
        <v>1129925000</v>
      </c>
      <c r="G69" s="11">
        <f t="shared" si="0"/>
        <v>30168997500</v>
      </c>
      <c r="H69" s="24">
        <v>7640326908</v>
      </c>
      <c r="I69" s="24">
        <v>38894564128</v>
      </c>
      <c r="J69" s="11">
        <f t="shared" si="1"/>
        <v>0.97209790765546233</v>
      </c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</row>
    <row r="70" spans="1:26" ht="12.5" x14ac:dyDescent="0.25">
      <c r="A70" s="40">
        <v>20</v>
      </c>
      <c r="B70" s="39" t="s">
        <v>39</v>
      </c>
      <c r="C70" s="39" t="s">
        <v>40</v>
      </c>
      <c r="D70" s="5">
        <v>2021</v>
      </c>
      <c r="E70" s="5">
        <v>264</v>
      </c>
      <c r="F70" s="11">
        <v>5000000000</v>
      </c>
      <c r="G70" s="11">
        <f t="shared" si="0"/>
        <v>1320000000</v>
      </c>
      <c r="H70" s="24">
        <v>474610498.12</v>
      </c>
      <c r="I70" s="24">
        <v>1886109338.5799999</v>
      </c>
      <c r="J70" s="11">
        <f t="shared" si="1"/>
        <v>0.95148805077817655</v>
      </c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</row>
    <row r="71" spans="1:26" ht="12.5" x14ac:dyDescent="0.25">
      <c r="A71" s="37"/>
      <c r="B71" s="37"/>
      <c r="C71" s="37"/>
      <c r="D71" s="5">
        <v>2022</v>
      </c>
      <c r="E71" s="5">
        <v>400</v>
      </c>
      <c r="F71" s="11">
        <v>5000000000</v>
      </c>
      <c r="G71" s="11">
        <f t="shared" si="0"/>
        <v>2000000000</v>
      </c>
      <c r="H71" s="24">
        <v>743219684.13</v>
      </c>
      <c r="I71" s="24">
        <v>2677175358.3899999</v>
      </c>
      <c r="J71" s="11">
        <f t="shared" si="1"/>
        <v>1.0246694059591666</v>
      </c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</row>
    <row r="72" spans="1:26" ht="12.5" x14ac:dyDescent="0.25">
      <c r="A72" s="37"/>
      <c r="B72" s="37"/>
      <c r="C72" s="37"/>
      <c r="D72" s="5">
        <v>2023</v>
      </c>
      <c r="E72" s="5">
        <v>368</v>
      </c>
      <c r="F72" s="11">
        <v>5000000000</v>
      </c>
      <c r="G72" s="11">
        <f t="shared" si="0"/>
        <v>1840000000</v>
      </c>
      <c r="H72" s="24">
        <v>943396040.64999998</v>
      </c>
      <c r="I72" s="24">
        <v>3091471608.96</v>
      </c>
      <c r="J72" s="11">
        <f t="shared" si="1"/>
        <v>0.90034662863566151</v>
      </c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</row>
    <row r="73" spans="1:26" ht="12.5" x14ac:dyDescent="0.25">
      <c r="A73" s="37"/>
      <c r="B73" s="37"/>
      <c r="C73" s="37"/>
      <c r="D73" s="5">
        <v>2024</v>
      </c>
      <c r="E73" s="5">
        <v>545</v>
      </c>
      <c r="F73" s="11">
        <v>5000000000</v>
      </c>
      <c r="G73" s="11">
        <f t="shared" si="0"/>
        <v>2725000000</v>
      </c>
      <c r="H73" s="24">
        <v>777582604.51999998</v>
      </c>
      <c r="I73" s="24">
        <v>3377324977.2399998</v>
      </c>
      <c r="J73" s="11">
        <f t="shared" si="1"/>
        <v>1.0370878219076101</v>
      </c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</row>
    <row r="74" spans="1:26" ht="12.5" x14ac:dyDescent="0.25">
      <c r="A74" s="39">
        <v>22</v>
      </c>
      <c r="B74" s="39" t="s">
        <v>41</v>
      </c>
      <c r="C74" s="39" t="s">
        <v>42</v>
      </c>
      <c r="D74" s="5">
        <v>2021</v>
      </c>
      <c r="E74" s="5">
        <v>56</v>
      </c>
      <c r="F74" s="11">
        <v>4049616328</v>
      </c>
      <c r="G74" s="11">
        <f t="shared" si="0"/>
        <v>226778514.368</v>
      </c>
      <c r="H74" s="24">
        <v>1447335919.1099999</v>
      </c>
      <c r="I74" s="24">
        <v>1949533388.3800001</v>
      </c>
      <c r="J74" s="11">
        <f t="shared" si="1"/>
        <v>0.8587257050617304</v>
      </c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</row>
    <row r="75" spans="1:26" ht="12.5" x14ac:dyDescent="0.25">
      <c r="A75" s="37"/>
      <c r="B75" s="37"/>
      <c r="C75" s="37"/>
      <c r="D75" s="5">
        <v>2022</v>
      </c>
      <c r="E75" s="5">
        <v>68</v>
      </c>
      <c r="F75" s="11">
        <v>4049616328</v>
      </c>
      <c r="G75" s="11">
        <f t="shared" si="0"/>
        <v>275373910.30400002</v>
      </c>
      <c r="H75" s="24">
        <v>1645609165.73</v>
      </c>
      <c r="I75" s="24">
        <v>2104189036.8499999</v>
      </c>
      <c r="J75" s="11">
        <f t="shared" si="1"/>
        <v>0.91293274624685727</v>
      </c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spans="1:26" ht="12.5" x14ac:dyDescent="0.25">
      <c r="A76" s="37"/>
      <c r="B76" s="37"/>
      <c r="C76" s="37"/>
      <c r="D76" s="5">
        <v>2023</v>
      </c>
      <c r="E76" s="5">
        <v>62</v>
      </c>
      <c r="F76" s="11">
        <v>4049616328</v>
      </c>
      <c r="G76" s="11">
        <f t="shared" si="0"/>
        <v>251076212.336</v>
      </c>
      <c r="H76" s="24">
        <v>1629502340.3199999</v>
      </c>
      <c r="I76" s="24">
        <v>1996717642.1400001</v>
      </c>
      <c r="J76" s="11">
        <f t="shared" si="1"/>
        <v>0.94183499607910159</v>
      </c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spans="1:26" ht="12.5" x14ac:dyDescent="0.25">
      <c r="A77" s="37"/>
      <c r="B77" s="37"/>
      <c r="C77" s="37"/>
      <c r="D77" s="5">
        <v>2024</v>
      </c>
      <c r="E77" s="5">
        <v>98</v>
      </c>
      <c r="F77" s="11">
        <v>5799616328</v>
      </c>
      <c r="G77" s="11">
        <f t="shared" si="0"/>
        <v>568362400.14400005</v>
      </c>
      <c r="H77" s="24">
        <v>11269223888.219999</v>
      </c>
      <c r="I77" s="24">
        <v>11269223888.219999</v>
      </c>
      <c r="J77" s="11">
        <f t="shared" si="1"/>
        <v>1.050434919545624</v>
      </c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spans="1:26" ht="12.5" x14ac:dyDescent="0.25">
      <c r="A78" s="39">
        <v>23</v>
      </c>
      <c r="B78" s="39" t="s">
        <v>43</v>
      </c>
      <c r="C78" s="39" t="s">
        <v>44</v>
      </c>
      <c r="D78" s="5">
        <v>2021</v>
      </c>
      <c r="E78" s="11">
        <v>3600</v>
      </c>
      <c r="F78" s="11">
        <v>1227271952</v>
      </c>
      <c r="G78" s="11">
        <f t="shared" si="0"/>
        <v>4418179027.1999998</v>
      </c>
      <c r="H78" s="24">
        <v>823846085.27999997</v>
      </c>
      <c r="I78" s="24">
        <v>3677412944.0900002</v>
      </c>
      <c r="J78" s="11">
        <f t="shared" si="1"/>
        <v>1.4254654541596967</v>
      </c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</row>
    <row r="79" spans="1:26" ht="12.5" x14ac:dyDescent="0.25">
      <c r="A79" s="37"/>
      <c r="B79" s="37"/>
      <c r="C79" s="37"/>
      <c r="D79" s="5">
        <v>2022</v>
      </c>
      <c r="E79" s="11">
        <v>7625</v>
      </c>
      <c r="F79" s="11">
        <v>1227271952</v>
      </c>
      <c r="G79" s="11">
        <f t="shared" si="0"/>
        <v>9357948634</v>
      </c>
      <c r="H79" s="24">
        <v>885372315.03999996</v>
      </c>
      <c r="I79" s="24">
        <v>4822302985.6000004</v>
      </c>
      <c r="J79" s="11">
        <f t="shared" si="1"/>
        <v>2.1241554045085591</v>
      </c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</row>
    <row r="80" spans="1:26" ht="12.5" x14ac:dyDescent="0.25">
      <c r="A80" s="37"/>
      <c r="B80" s="37"/>
      <c r="C80" s="37"/>
      <c r="D80" s="5">
        <v>2023</v>
      </c>
      <c r="E80" s="11">
        <v>4250</v>
      </c>
      <c r="F80" s="11">
        <v>1227271952</v>
      </c>
      <c r="G80" s="11">
        <f t="shared" si="0"/>
        <v>5215905796</v>
      </c>
      <c r="H80" s="24">
        <v>874285341.85000002</v>
      </c>
      <c r="I80" s="24">
        <v>3537982020.4000001</v>
      </c>
      <c r="J80" s="11">
        <f t="shared" si="1"/>
        <v>1.7213742474478291</v>
      </c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</row>
    <row r="81" spans="1:26" ht="12.5" x14ac:dyDescent="0.25">
      <c r="A81" s="37"/>
      <c r="B81" s="37"/>
      <c r="C81" s="37"/>
      <c r="D81" s="5">
        <v>2024</v>
      </c>
      <c r="E81" s="11">
        <v>2690</v>
      </c>
      <c r="F81" s="11">
        <v>1227271952</v>
      </c>
      <c r="G81" s="11">
        <f t="shared" si="0"/>
        <v>3301361550.8800001</v>
      </c>
      <c r="H81" s="24">
        <v>823148842.25</v>
      </c>
      <c r="I81" s="24">
        <v>3833401505.77</v>
      </c>
      <c r="J81" s="11">
        <f t="shared" si="1"/>
        <v>1.0759400983491623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</row>
    <row r="82" spans="1:26" ht="12.5" x14ac:dyDescent="0.25">
      <c r="A82" s="39">
        <v>24</v>
      </c>
      <c r="B82" s="39" t="s">
        <v>45</v>
      </c>
      <c r="C82" s="39" t="s">
        <v>46</v>
      </c>
      <c r="D82" s="5">
        <v>2021</v>
      </c>
      <c r="E82" s="11">
        <v>1090</v>
      </c>
      <c r="F82" s="11">
        <v>1750026639</v>
      </c>
      <c r="G82" s="11">
        <f t="shared" si="0"/>
        <v>1907529036.51</v>
      </c>
      <c r="H82" s="24">
        <v>121744534.90000001</v>
      </c>
      <c r="I82" s="24">
        <v>2534732103.8699999</v>
      </c>
      <c r="J82" s="11">
        <f t="shared" si="1"/>
        <v>0.80058700022449258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</row>
    <row r="83" spans="1:26" ht="12.5" x14ac:dyDescent="0.25">
      <c r="A83" s="37"/>
      <c r="B83" s="37"/>
      <c r="C83" s="37"/>
      <c r="D83" s="5">
        <v>2022</v>
      </c>
      <c r="E83" s="11">
        <v>1195</v>
      </c>
      <c r="F83" s="11">
        <v>1750026639</v>
      </c>
      <c r="G83" s="11">
        <f t="shared" si="0"/>
        <v>2091281833.605</v>
      </c>
      <c r="H83" s="24">
        <v>391469757.63</v>
      </c>
      <c r="I83" s="24">
        <v>3319144600.4299998</v>
      </c>
      <c r="J83" s="11">
        <f t="shared" si="1"/>
        <v>0.74800946934139478</v>
      </c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</row>
    <row r="84" spans="1:26" ht="12.5" x14ac:dyDescent="0.25">
      <c r="A84" s="37"/>
      <c r="B84" s="37"/>
      <c r="C84" s="37"/>
      <c r="D84" s="5">
        <v>2023</v>
      </c>
      <c r="E84" s="11">
        <v>1210</v>
      </c>
      <c r="F84" s="11">
        <v>1750026639</v>
      </c>
      <c r="G84" s="11">
        <f t="shared" si="0"/>
        <v>2117532233.1900001</v>
      </c>
      <c r="H84" s="24">
        <v>558881258.20000005</v>
      </c>
      <c r="I84" s="24">
        <v>3808801999.1799998</v>
      </c>
      <c r="J84" s="11">
        <f t="shared" si="1"/>
        <v>0.70269168414798344</v>
      </c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spans="1:26" ht="12.5" x14ac:dyDescent="0.25">
      <c r="A85" s="37"/>
      <c r="B85" s="37"/>
      <c r="C85" s="37"/>
      <c r="D85" s="5">
        <v>2024</v>
      </c>
      <c r="E85" s="11">
        <v>1020</v>
      </c>
      <c r="F85" s="11">
        <v>1750026639</v>
      </c>
      <c r="G85" s="11">
        <f t="shared" si="0"/>
        <v>1785027171.78</v>
      </c>
      <c r="H85" s="24">
        <v>446845415.74000001</v>
      </c>
      <c r="I85" s="24">
        <v>3994058624.6999998</v>
      </c>
      <c r="J85" s="11">
        <f t="shared" si="1"/>
        <v>0.55879815426786317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spans="1:26" ht="12.5" x14ac:dyDescent="0.25">
      <c r="A86" s="39">
        <v>25</v>
      </c>
      <c r="B86" s="39" t="s">
        <v>47</v>
      </c>
      <c r="C86" s="39" t="s">
        <v>48</v>
      </c>
      <c r="D86" s="5">
        <v>2021</v>
      </c>
      <c r="E86" s="5">
        <v>466</v>
      </c>
      <c r="F86" s="11">
        <v>25136231252</v>
      </c>
      <c r="G86" s="11">
        <f t="shared" si="0"/>
        <v>11713483763.431999</v>
      </c>
      <c r="H86" s="24">
        <v>6485940817.3800001</v>
      </c>
      <c r="I86" s="24">
        <v>81103342779.389999</v>
      </c>
      <c r="J86" s="11">
        <f t="shared" si="1"/>
        <v>0.22439795891417735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spans="1:26" ht="12.5" x14ac:dyDescent="0.25">
      <c r="A87" s="37"/>
      <c r="B87" s="37"/>
      <c r="C87" s="37"/>
      <c r="D87" s="5">
        <v>2022</v>
      </c>
      <c r="E87" s="11">
        <v>1015</v>
      </c>
      <c r="F87" s="11">
        <v>25136231252</v>
      </c>
      <c r="G87" s="11">
        <f t="shared" si="0"/>
        <v>25513274720.779999</v>
      </c>
      <c r="H87" s="24">
        <v>81555584047.229996</v>
      </c>
      <c r="I87" s="24">
        <v>109045810548.81</v>
      </c>
      <c r="J87" s="11">
        <f t="shared" si="1"/>
        <v>0.98187044719232841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</row>
    <row r="88" spans="1:26" ht="12.5" x14ac:dyDescent="0.25">
      <c r="A88" s="37"/>
      <c r="B88" s="37"/>
      <c r="C88" s="37"/>
      <c r="D88" s="5">
        <v>2023</v>
      </c>
      <c r="E88" s="11">
        <v>1155</v>
      </c>
      <c r="F88" s="11">
        <v>25136231252</v>
      </c>
      <c r="G88" s="11">
        <f t="shared" si="0"/>
        <v>29032347096.060001</v>
      </c>
      <c r="H88" s="24">
        <v>83874143790.229996</v>
      </c>
      <c r="I88" s="24">
        <v>115131563602.89999</v>
      </c>
      <c r="J88" s="11">
        <f t="shared" si="1"/>
        <v>0.98067365154281672</v>
      </c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</row>
    <row r="89" spans="1:26" ht="12.5" x14ac:dyDescent="0.25">
      <c r="A89" s="37"/>
      <c r="B89" s="37"/>
      <c r="C89" s="37"/>
      <c r="D89" s="5">
        <v>2024</v>
      </c>
      <c r="E89" s="11">
        <v>1100</v>
      </c>
      <c r="F89" s="11">
        <v>25136231252</v>
      </c>
      <c r="G89" s="11">
        <f t="shared" si="0"/>
        <v>27649854377.200001</v>
      </c>
      <c r="H89" s="24">
        <v>28283930539.52</v>
      </c>
      <c r="I89" s="24">
        <v>28283930539.52</v>
      </c>
      <c r="J89" s="11">
        <f t="shared" si="1"/>
        <v>1.9775817522450061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</row>
    <row r="90" spans="1:26" ht="12.5" x14ac:dyDescent="0.25">
      <c r="A90" s="39">
        <v>26</v>
      </c>
      <c r="B90" s="39" t="s">
        <v>49</v>
      </c>
      <c r="C90" s="39" t="s">
        <v>50</v>
      </c>
      <c r="D90" s="5">
        <v>2021</v>
      </c>
      <c r="E90" s="11">
        <v>1750</v>
      </c>
      <c r="F90" s="11">
        <v>2206312500</v>
      </c>
      <c r="G90" s="11">
        <f t="shared" si="0"/>
        <v>3861046875</v>
      </c>
      <c r="H90" s="24">
        <v>333309770.76999998</v>
      </c>
      <c r="I90" s="24">
        <v>2339681879.9400001</v>
      </c>
      <c r="J90" s="11">
        <f t="shared" si="1"/>
        <v>1.7927038208619892</v>
      </c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</row>
    <row r="91" spans="1:26" ht="12.5" x14ac:dyDescent="0.25">
      <c r="A91" s="37"/>
      <c r="B91" s="37"/>
      <c r="C91" s="37"/>
      <c r="D91" s="5">
        <v>2022</v>
      </c>
      <c r="E91" s="11">
        <v>1590</v>
      </c>
      <c r="F91" s="11">
        <v>2206312500</v>
      </c>
      <c r="G91" s="11">
        <f t="shared" si="0"/>
        <v>3508036875</v>
      </c>
      <c r="H91" s="24">
        <v>327927324.82999998</v>
      </c>
      <c r="I91" s="24">
        <v>2666219424.79</v>
      </c>
      <c r="J91" s="11">
        <f t="shared" si="1"/>
        <v>1.4387278721938397</v>
      </c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</row>
    <row r="92" spans="1:26" ht="12.5" x14ac:dyDescent="0.25">
      <c r="A92" s="37"/>
      <c r="B92" s="37"/>
      <c r="C92" s="37"/>
      <c r="D92" s="5">
        <v>2023</v>
      </c>
      <c r="E92" s="11">
        <v>1720</v>
      </c>
      <c r="F92" s="11">
        <v>2206312500</v>
      </c>
      <c r="G92" s="11">
        <f t="shared" si="0"/>
        <v>3794857500</v>
      </c>
      <c r="H92" s="24">
        <v>1071522748.54</v>
      </c>
      <c r="I92" s="24">
        <v>3649158820.8800001</v>
      </c>
      <c r="J92" s="11">
        <f t="shared" si="1"/>
        <v>1.3335621954010939</v>
      </c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</row>
    <row r="93" spans="1:26" ht="12.5" x14ac:dyDescent="0.25">
      <c r="A93" s="37"/>
      <c r="B93" s="37"/>
      <c r="C93" s="37"/>
      <c r="D93" s="5">
        <v>2024</v>
      </c>
      <c r="E93" s="11">
        <v>1590</v>
      </c>
      <c r="F93" s="11">
        <v>2206312500</v>
      </c>
      <c r="G93" s="11">
        <f t="shared" si="0"/>
        <v>3508036875</v>
      </c>
      <c r="H93" s="24">
        <v>777619276.10000002</v>
      </c>
      <c r="I93" s="24">
        <v>3622134896.3899999</v>
      </c>
      <c r="J93" s="11">
        <f t="shared" si="1"/>
        <v>1.1831851307833119</v>
      </c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spans="1:26" ht="12.5" x14ac:dyDescent="0.25">
      <c r="A94" s="39">
        <v>27</v>
      </c>
      <c r="B94" s="39" t="s">
        <v>51</v>
      </c>
      <c r="C94" s="39" t="s">
        <v>52</v>
      </c>
      <c r="D94" s="5">
        <v>2021</v>
      </c>
      <c r="E94" s="11">
        <v>1375</v>
      </c>
      <c r="F94" s="11">
        <v>24241508196</v>
      </c>
      <c r="G94" s="11">
        <f t="shared" si="0"/>
        <v>33332073769.5</v>
      </c>
      <c r="H94" s="24">
        <v>60301141364.540001</v>
      </c>
      <c r="I94" s="24">
        <v>107173729882.64</v>
      </c>
      <c r="J94" s="11">
        <f t="shared" si="1"/>
        <v>0.87365826715718997</v>
      </c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spans="1:26" ht="12.5" x14ac:dyDescent="0.25">
      <c r="A95" s="37"/>
      <c r="B95" s="37"/>
      <c r="C95" s="37"/>
      <c r="D95" s="5">
        <v>2022</v>
      </c>
      <c r="E95" s="11">
        <v>1760</v>
      </c>
      <c r="F95" s="11">
        <v>24241508196</v>
      </c>
      <c r="G95" s="11">
        <f t="shared" si="0"/>
        <v>42665054424.959999</v>
      </c>
      <c r="H95" s="24">
        <v>59039845811.93</v>
      </c>
      <c r="I95" s="24">
        <v>113182339718.3</v>
      </c>
      <c r="J95" s="11">
        <f t="shared" si="1"/>
        <v>0.89859337145727636</v>
      </c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spans="1:26" ht="12.5" x14ac:dyDescent="0.25">
      <c r="A96" s="37"/>
      <c r="B96" s="37"/>
      <c r="C96" s="37"/>
      <c r="D96" s="5">
        <v>2023</v>
      </c>
      <c r="E96" s="11">
        <v>1130</v>
      </c>
      <c r="F96" s="11">
        <v>24241508196</v>
      </c>
      <c r="G96" s="11">
        <f t="shared" si="0"/>
        <v>27392904261.48</v>
      </c>
      <c r="H96" s="24">
        <v>47155001778.269997</v>
      </c>
      <c r="I96" s="24">
        <v>101733860222.69</v>
      </c>
      <c r="J96" s="11">
        <f t="shared" si="1"/>
        <v>0.73277378717929909</v>
      </c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spans="1:26" ht="12.5" x14ac:dyDescent="0.25">
      <c r="A97" s="37"/>
      <c r="B97" s="37"/>
      <c r="C97" s="37"/>
      <c r="D97" s="5">
        <v>2024</v>
      </c>
      <c r="E97" s="11">
        <v>1590</v>
      </c>
      <c r="F97" s="11">
        <v>24241508196</v>
      </c>
      <c r="G97" s="11">
        <f t="shared" si="0"/>
        <v>38543998031.639999</v>
      </c>
      <c r="H97" s="24">
        <v>44355355572.25</v>
      </c>
      <c r="I97" s="24">
        <v>103694579536.25999</v>
      </c>
      <c r="J97" s="11">
        <f t="shared" si="1"/>
        <v>0.79945696269400168</v>
      </c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</row>
    <row r="98" spans="1:26" ht="12.5" x14ac:dyDescent="0.25">
      <c r="A98" s="39">
        <v>30</v>
      </c>
      <c r="B98" s="39" t="s">
        <v>53</v>
      </c>
      <c r="C98" s="39" t="s">
        <v>54</v>
      </c>
      <c r="D98" s="5">
        <v>2021</v>
      </c>
      <c r="E98" s="5">
        <v>182</v>
      </c>
      <c r="F98" s="11">
        <v>4227082500</v>
      </c>
      <c r="G98" s="11">
        <f t="shared" ref="G98:G177" si="2">E98*F98/1000</f>
        <v>769329015</v>
      </c>
      <c r="H98" s="24">
        <v>1718970677.02</v>
      </c>
      <c r="I98" s="24">
        <v>3504268802.8899999</v>
      </c>
      <c r="J98" s="11">
        <f t="shared" ref="J98:J177" si="3">(G98+H98)/I98</f>
        <v>0.71007671842065267</v>
      </c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</row>
    <row r="99" spans="1:26" ht="12.5" x14ac:dyDescent="0.25">
      <c r="A99" s="37"/>
      <c r="B99" s="37"/>
      <c r="C99" s="37"/>
      <c r="D99" s="5">
        <v>2022</v>
      </c>
      <c r="E99" s="11">
        <v>1045</v>
      </c>
      <c r="F99" s="11">
        <v>4227082500</v>
      </c>
      <c r="G99" s="11">
        <f t="shared" si="2"/>
        <v>4417301212.5</v>
      </c>
      <c r="H99" s="24">
        <v>2004899322.3299999</v>
      </c>
      <c r="I99" s="24">
        <v>4097997469.3299999</v>
      </c>
      <c r="J99" s="11">
        <f t="shared" si="3"/>
        <v>1.5671558079024375</v>
      </c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</row>
    <row r="100" spans="1:26" ht="12.5" x14ac:dyDescent="0.25">
      <c r="A100" s="37"/>
      <c r="B100" s="37"/>
      <c r="C100" s="37"/>
      <c r="D100" s="5">
        <v>2023</v>
      </c>
      <c r="E100" s="11">
        <v>1410</v>
      </c>
      <c r="F100" s="11">
        <v>4227082500</v>
      </c>
      <c r="G100" s="11">
        <f t="shared" si="2"/>
        <v>5960186325</v>
      </c>
      <c r="H100" s="24">
        <v>2684015660.27</v>
      </c>
      <c r="I100" s="24">
        <v>5066439541.25</v>
      </c>
      <c r="J100" s="11">
        <f t="shared" si="3"/>
        <v>1.7061689801862887</v>
      </c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</row>
    <row r="101" spans="1:26" ht="12.5" x14ac:dyDescent="0.25">
      <c r="A101" s="37"/>
      <c r="B101" s="37"/>
      <c r="C101" s="37"/>
      <c r="D101" s="5">
        <v>2024</v>
      </c>
      <c r="E101" s="11">
        <v>2720</v>
      </c>
      <c r="F101" s="11">
        <v>4227082500</v>
      </c>
      <c r="G101" s="11">
        <f t="shared" si="2"/>
        <v>11497664400</v>
      </c>
      <c r="H101" s="24">
        <v>2577646316.6399999</v>
      </c>
      <c r="I101" s="24">
        <v>5355289350.7600002</v>
      </c>
      <c r="J101" s="11">
        <f t="shared" si="3"/>
        <v>2.6283006939004125</v>
      </c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</row>
    <row r="102" spans="1:26" ht="12.5" x14ac:dyDescent="0.25">
      <c r="A102" s="39">
        <v>31</v>
      </c>
      <c r="B102" s="39" t="s">
        <v>55</v>
      </c>
      <c r="C102" s="39" t="s">
        <v>56</v>
      </c>
      <c r="D102" s="5">
        <v>2021</v>
      </c>
      <c r="E102" s="5">
        <v>206</v>
      </c>
      <c r="F102" s="11">
        <v>770000000</v>
      </c>
      <c r="G102" s="11">
        <f t="shared" si="2"/>
        <v>158620000</v>
      </c>
      <c r="H102" s="24">
        <v>813265050.47000003</v>
      </c>
      <c r="I102" s="24">
        <v>1297577363.0999999</v>
      </c>
      <c r="J102" s="11">
        <f t="shared" si="3"/>
        <v>0.74899969597812732</v>
      </c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</row>
    <row r="103" spans="1:26" ht="12.5" x14ac:dyDescent="0.25">
      <c r="A103" s="37"/>
      <c r="B103" s="37"/>
      <c r="C103" s="37"/>
      <c r="D103" s="5">
        <v>2022</v>
      </c>
      <c r="E103" s="5">
        <v>224</v>
      </c>
      <c r="F103" s="11">
        <v>770000000</v>
      </c>
      <c r="G103" s="11">
        <f t="shared" si="2"/>
        <v>172480000</v>
      </c>
      <c r="H103" s="24">
        <v>744435466.15999997</v>
      </c>
      <c r="I103" s="24">
        <v>1267549300.1400001</v>
      </c>
      <c r="J103" s="11">
        <f t="shared" si="3"/>
        <v>0.72337657088266871</v>
      </c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</row>
    <row r="104" spans="1:26" ht="12.5" x14ac:dyDescent="0.25">
      <c r="A104" s="37"/>
      <c r="B104" s="37"/>
      <c r="C104" s="37"/>
      <c r="D104" s="5">
        <v>2023</v>
      </c>
      <c r="E104" s="5">
        <v>194</v>
      </c>
      <c r="F104" s="11">
        <v>770000000</v>
      </c>
      <c r="G104" s="11">
        <f t="shared" si="2"/>
        <v>149380000</v>
      </c>
      <c r="H104" s="24">
        <v>792253377.48000002</v>
      </c>
      <c r="I104" s="24">
        <v>1341729318.01</v>
      </c>
      <c r="J104" s="11">
        <f t="shared" si="3"/>
        <v>0.70180577024029966</v>
      </c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</row>
    <row r="105" spans="1:26" ht="12.5" x14ac:dyDescent="0.25">
      <c r="A105" s="37"/>
      <c r="B105" s="37"/>
      <c r="C105" s="37"/>
      <c r="D105" s="5">
        <v>2024</v>
      </c>
      <c r="E105" s="5">
        <v>167</v>
      </c>
      <c r="F105" s="11">
        <v>770000000</v>
      </c>
      <c r="G105" s="11">
        <f t="shared" si="2"/>
        <v>128590000</v>
      </c>
      <c r="H105" s="24">
        <v>845895951.15999997</v>
      </c>
      <c r="I105" s="24">
        <v>1401181100.4100001</v>
      </c>
      <c r="J105" s="11">
        <f t="shared" si="3"/>
        <v>0.69547466125175061</v>
      </c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</row>
    <row r="106" spans="1:26" ht="12.5" x14ac:dyDescent="0.25">
      <c r="A106" s="39">
        <v>32</v>
      </c>
      <c r="B106" s="39" t="s">
        <v>57</v>
      </c>
      <c r="C106" s="39" t="s">
        <v>58</v>
      </c>
      <c r="D106" s="5">
        <v>2021</v>
      </c>
      <c r="E106" s="5">
        <v>202</v>
      </c>
      <c r="F106" s="11">
        <v>3150000000</v>
      </c>
      <c r="G106" s="11">
        <f t="shared" si="2"/>
        <v>636300000</v>
      </c>
      <c r="H106" s="24">
        <v>233792851.06</v>
      </c>
      <c r="I106" s="24">
        <v>1051640434.77</v>
      </c>
      <c r="J106" s="11">
        <f t="shared" si="3"/>
        <v>0.82736724672467965</v>
      </c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</row>
    <row r="107" spans="1:26" ht="12.5" x14ac:dyDescent="0.25">
      <c r="A107" s="37"/>
      <c r="B107" s="37"/>
      <c r="C107" s="37"/>
      <c r="D107" s="5">
        <v>2022</v>
      </c>
      <c r="E107" s="5">
        <v>650</v>
      </c>
      <c r="F107" s="11">
        <v>3150000000</v>
      </c>
      <c r="G107" s="11">
        <f t="shared" si="2"/>
        <v>2047500000</v>
      </c>
      <c r="H107" s="24">
        <v>165956607.19</v>
      </c>
      <c r="I107" s="24">
        <v>1182852785.3199999</v>
      </c>
      <c r="J107" s="11">
        <f t="shared" si="3"/>
        <v>1.8712866340262186</v>
      </c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spans="1:26" ht="12.5" x14ac:dyDescent="0.25">
      <c r="A108" s="37"/>
      <c r="B108" s="37"/>
      <c r="C108" s="37"/>
      <c r="D108" s="5">
        <v>2023</v>
      </c>
      <c r="E108" s="5">
        <v>930</v>
      </c>
      <c r="F108" s="11">
        <v>3150000000</v>
      </c>
      <c r="G108" s="11">
        <f t="shared" si="2"/>
        <v>2929500000</v>
      </c>
      <c r="H108" s="24">
        <v>208339830.99000001</v>
      </c>
      <c r="I108" s="24">
        <v>1007863610.9400001</v>
      </c>
      <c r="J108" s="11">
        <f t="shared" si="3"/>
        <v>3.1133575981212811</v>
      </c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spans="1:26" ht="12.5" x14ac:dyDescent="0.25">
      <c r="A109" s="37"/>
      <c r="B109" s="37"/>
      <c r="C109" s="37"/>
      <c r="D109" s="5">
        <v>2024</v>
      </c>
      <c r="E109" s="5">
        <v>730</v>
      </c>
      <c r="F109" s="11">
        <v>3150000000</v>
      </c>
      <c r="G109" s="11">
        <f t="shared" si="2"/>
        <v>2299500000</v>
      </c>
      <c r="H109" s="24">
        <v>437998529.42000002</v>
      </c>
      <c r="I109" s="24">
        <v>1286377299.46</v>
      </c>
      <c r="J109" s="11">
        <f t="shared" si="3"/>
        <v>2.1280681263336634</v>
      </c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spans="1:26" ht="12.5" x14ac:dyDescent="0.25">
      <c r="A110" s="39">
        <v>33</v>
      </c>
      <c r="B110" s="39" t="s">
        <v>59</v>
      </c>
      <c r="C110" s="39" t="s">
        <v>60</v>
      </c>
      <c r="D110" s="5">
        <v>2021</v>
      </c>
      <c r="E110" s="5">
        <v>196</v>
      </c>
      <c r="F110" s="11">
        <v>7059000000</v>
      </c>
      <c r="G110" s="11">
        <f t="shared" si="2"/>
        <v>1383564000</v>
      </c>
      <c r="H110" s="24">
        <v>3735088341.9699998</v>
      </c>
      <c r="I110" s="24">
        <v>8978197618.4200001</v>
      </c>
      <c r="J110" s="11">
        <f t="shared" si="3"/>
        <v>0.57012025793110011</v>
      </c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</row>
    <row r="111" spans="1:26" ht="12.5" x14ac:dyDescent="0.25">
      <c r="A111" s="37"/>
      <c r="B111" s="37"/>
      <c r="C111" s="37"/>
      <c r="D111" s="5">
        <v>2022</v>
      </c>
      <c r="E111" s="5">
        <v>181</v>
      </c>
      <c r="F111" s="11">
        <v>7059000000</v>
      </c>
      <c r="G111" s="11">
        <f t="shared" si="2"/>
        <v>1277679000</v>
      </c>
      <c r="H111" s="24">
        <v>4088335473.3899999</v>
      </c>
      <c r="I111" s="24">
        <v>9972823926.2600002</v>
      </c>
      <c r="J111" s="11">
        <f t="shared" si="3"/>
        <v>0.53806369319932013</v>
      </c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</row>
    <row r="112" spans="1:26" ht="12.5" x14ac:dyDescent="0.25">
      <c r="A112" s="37"/>
      <c r="B112" s="37"/>
      <c r="C112" s="37"/>
      <c r="D112" s="5">
        <v>2023</v>
      </c>
      <c r="E112" s="5">
        <v>183</v>
      </c>
      <c r="F112" s="11">
        <v>7059000000</v>
      </c>
      <c r="G112" s="11">
        <f t="shared" si="2"/>
        <v>1291797000</v>
      </c>
      <c r="H112" s="24">
        <v>3418971579.52</v>
      </c>
      <c r="I112" s="24">
        <v>9315943758.0400009</v>
      </c>
      <c r="J112" s="11">
        <f t="shared" si="3"/>
        <v>0.50566734856620776</v>
      </c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</row>
    <row r="113" spans="1:26" ht="12.5" x14ac:dyDescent="0.25">
      <c r="A113" s="37"/>
      <c r="B113" s="37"/>
      <c r="C113" s="37"/>
      <c r="D113" s="5">
        <v>2024</v>
      </c>
      <c r="E113" s="5">
        <v>167</v>
      </c>
      <c r="F113" s="11">
        <v>7059000000</v>
      </c>
      <c r="G113" s="11">
        <f t="shared" si="2"/>
        <v>1178853000</v>
      </c>
      <c r="H113" s="24">
        <v>3269419707.48</v>
      </c>
      <c r="I113" s="24">
        <v>9740545433.4699993</v>
      </c>
      <c r="J113" s="11">
        <f t="shared" si="3"/>
        <v>0.45667593646194149</v>
      </c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spans="1:26" ht="12.5" x14ac:dyDescent="0.25">
      <c r="A114" s="39">
        <v>34</v>
      </c>
      <c r="B114" s="39" t="s">
        <v>61</v>
      </c>
      <c r="C114" s="39" t="s">
        <v>62</v>
      </c>
      <c r="D114" s="5">
        <v>2021</v>
      </c>
      <c r="E114" s="11">
        <v>1100</v>
      </c>
      <c r="F114" s="11">
        <v>8049964000</v>
      </c>
      <c r="G114" s="11">
        <f t="shared" si="2"/>
        <v>8854960400</v>
      </c>
      <c r="H114" s="24">
        <v>7189814591.8299999</v>
      </c>
      <c r="I114" s="24">
        <v>12244255782.799999</v>
      </c>
      <c r="J114" s="11">
        <f t="shared" si="3"/>
        <v>1.3103920137284901</v>
      </c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spans="1:26" ht="12.5" x14ac:dyDescent="0.25">
      <c r="A115" s="37"/>
      <c r="B115" s="37"/>
      <c r="C115" s="37"/>
      <c r="D115" s="5">
        <v>2022</v>
      </c>
      <c r="E115" s="5">
        <v>605</v>
      </c>
      <c r="F115" s="11">
        <v>8049964000</v>
      </c>
      <c r="G115" s="11">
        <f t="shared" si="2"/>
        <v>4870228220</v>
      </c>
      <c r="H115" s="24">
        <v>7481966641.9799995</v>
      </c>
      <c r="I115" s="24">
        <v>14147353261.17</v>
      </c>
      <c r="J115" s="11">
        <f t="shared" si="3"/>
        <v>0.87310994741913028</v>
      </c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spans="1:26" ht="12.5" x14ac:dyDescent="0.25">
      <c r="A116" s="37"/>
      <c r="B116" s="37"/>
      <c r="C116" s="37"/>
      <c r="D116" s="5">
        <v>2023</v>
      </c>
      <c r="E116" s="5">
        <v>304</v>
      </c>
      <c r="F116" s="11">
        <v>8106700622</v>
      </c>
      <c r="G116" s="11">
        <f t="shared" si="2"/>
        <v>2464436989.0879998</v>
      </c>
      <c r="H116" s="24">
        <v>8080297679.5299997</v>
      </c>
      <c r="I116" s="24">
        <v>14611866414.85</v>
      </c>
      <c r="J116" s="11">
        <f t="shared" si="3"/>
        <v>0.72165556194117775</v>
      </c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spans="1:26" ht="12.5" x14ac:dyDescent="0.25">
      <c r="A117" s="37"/>
      <c r="B117" s="37"/>
      <c r="C117" s="37"/>
      <c r="D117" s="5">
        <v>2024</v>
      </c>
      <c r="E117" s="5">
        <v>398</v>
      </c>
      <c r="F117" s="11">
        <v>8167826970</v>
      </c>
      <c r="G117" s="11">
        <f t="shared" si="2"/>
        <v>3250795134.0599999</v>
      </c>
      <c r="H117" s="24">
        <v>7387260663.4799995</v>
      </c>
      <c r="I117" s="24">
        <v>14444563300.74</v>
      </c>
      <c r="J117" s="11">
        <f t="shared" si="3"/>
        <v>0.73647472589185214</v>
      </c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spans="1:26" ht="12.5" x14ac:dyDescent="0.25">
      <c r="A118" s="39">
        <v>35</v>
      </c>
      <c r="B118" s="39" t="s">
        <v>63</v>
      </c>
      <c r="C118" s="39" t="s">
        <v>64</v>
      </c>
      <c r="D118" s="5">
        <v>2021</v>
      </c>
      <c r="E118" s="5">
        <v>388</v>
      </c>
      <c r="F118" s="11">
        <v>2633300000</v>
      </c>
      <c r="G118" s="11">
        <f t="shared" si="2"/>
        <v>1021720400</v>
      </c>
      <c r="H118" s="24">
        <v>316641395.61000001</v>
      </c>
      <c r="I118" s="24">
        <v>1416289286.22</v>
      </c>
      <c r="J118" s="11">
        <f t="shared" si="3"/>
        <v>0.94497770238876533</v>
      </c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spans="1:26" ht="12.5" x14ac:dyDescent="0.25">
      <c r="A119" s="37"/>
      <c r="B119" s="37"/>
      <c r="C119" s="37"/>
      <c r="D119" s="5">
        <v>2022</v>
      </c>
      <c r="E119" s="5">
        <v>462</v>
      </c>
      <c r="F119" s="11">
        <v>2633300000</v>
      </c>
      <c r="G119" s="11">
        <f t="shared" si="2"/>
        <v>1216584600</v>
      </c>
      <c r="H119" s="24">
        <v>291824837.13999999</v>
      </c>
      <c r="I119" s="24">
        <v>1689220641.76</v>
      </c>
      <c r="J119" s="11">
        <f t="shared" si="3"/>
        <v>0.89296175990863291</v>
      </c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spans="1:26" ht="12.5" x14ac:dyDescent="0.25">
      <c r="A120" s="37"/>
      <c r="B120" s="37"/>
      <c r="C120" s="37"/>
      <c r="D120" s="5">
        <v>2023</v>
      </c>
      <c r="E120" s="5">
        <v>705</v>
      </c>
      <c r="F120" s="11">
        <v>2633300000</v>
      </c>
      <c r="G120" s="11">
        <f t="shared" si="2"/>
        <v>1856476500</v>
      </c>
      <c r="H120" s="24">
        <v>383594031.01999998</v>
      </c>
      <c r="I120" s="24">
        <v>1809944816.6500001</v>
      </c>
      <c r="J120" s="11">
        <f t="shared" si="3"/>
        <v>1.237645761579689</v>
      </c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spans="1:26" ht="12.5" x14ac:dyDescent="0.25">
      <c r="A121" s="37"/>
      <c r="B121" s="37"/>
      <c r="C121" s="37"/>
      <c r="D121" s="5">
        <v>2024</v>
      </c>
      <c r="E121" s="5">
        <v>640</v>
      </c>
      <c r="F121" s="11">
        <v>3507420034</v>
      </c>
      <c r="G121" s="11">
        <f t="shared" si="2"/>
        <v>2244748821.7600002</v>
      </c>
      <c r="H121" s="24">
        <v>1598701014.71</v>
      </c>
      <c r="I121" s="24">
        <v>4006759271.4000001</v>
      </c>
      <c r="J121" s="11">
        <f t="shared" si="3"/>
        <v>0.9592415156818398</v>
      </c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spans="1:26" ht="12.5" x14ac:dyDescent="0.25">
      <c r="A122" s="39">
        <v>36</v>
      </c>
      <c r="B122" s="39" t="s">
        <v>65</v>
      </c>
      <c r="C122" s="39" t="s">
        <v>66</v>
      </c>
      <c r="D122" s="5">
        <v>2021</v>
      </c>
      <c r="E122" s="5">
        <v>192</v>
      </c>
      <c r="F122" s="11">
        <v>4346087057</v>
      </c>
      <c r="G122" s="11">
        <f t="shared" si="2"/>
        <v>834448714.94400001</v>
      </c>
      <c r="H122" s="24">
        <v>600951705.75999999</v>
      </c>
      <c r="I122" s="24">
        <v>2797887151.8000002</v>
      </c>
      <c r="J122" s="11">
        <f t="shared" si="3"/>
        <v>0.51303013410692622</v>
      </c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spans="1:26" ht="12.5" x14ac:dyDescent="0.25">
      <c r="A123" s="37"/>
      <c r="B123" s="37"/>
      <c r="C123" s="37"/>
      <c r="D123" s="5">
        <v>2022</v>
      </c>
      <c r="E123" s="5">
        <v>326</v>
      </c>
      <c r="F123" s="11">
        <v>4358812057</v>
      </c>
      <c r="G123" s="11">
        <f t="shared" si="2"/>
        <v>1420972730.582</v>
      </c>
      <c r="H123" s="24">
        <v>532294707.88</v>
      </c>
      <c r="I123" s="24">
        <v>2980170873.02</v>
      </c>
      <c r="J123" s="11">
        <f t="shared" si="3"/>
        <v>0.65542129014992612</v>
      </c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spans="1:26" ht="12.5" x14ac:dyDescent="0.25">
      <c r="A124" s="37"/>
      <c r="B124" s="37"/>
      <c r="C124" s="37"/>
      <c r="D124" s="5">
        <v>2023</v>
      </c>
      <c r="E124" s="5">
        <v>400</v>
      </c>
      <c r="F124" s="11">
        <v>4364337057</v>
      </c>
      <c r="G124" s="11">
        <f t="shared" si="2"/>
        <v>1745734822.8</v>
      </c>
      <c r="H124" s="24">
        <v>506815151.88999999</v>
      </c>
      <c r="I124" s="24">
        <v>3002966194.7199998</v>
      </c>
      <c r="J124" s="11">
        <f t="shared" si="3"/>
        <v>0.75010833576833869</v>
      </c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spans="1:26" ht="12.5" x14ac:dyDescent="0.25">
      <c r="A125" s="37"/>
      <c r="B125" s="37"/>
      <c r="C125" s="37"/>
      <c r="D125" s="5">
        <v>2024</v>
      </c>
      <c r="E125" s="5">
        <v>440</v>
      </c>
      <c r="F125" s="11">
        <v>4366087057</v>
      </c>
      <c r="G125" s="11">
        <f t="shared" si="2"/>
        <v>1921078305.0799999</v>
      </c>
      <c r="H125" s="24">
        <v>651742476.5</v>
      </c>
      <c r="I125" s="24">
        <v>3758377227.02</v>
      </c>
      <c r="J125" s="11">
        <f t="shared" si="3"/>
        <v>0.68455629282853481</v>
      </c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spans="1:26" ht="12.5" x14ac:dyDescent="0.25">
      <c r="A126" s="40">
        <v>37</v>
      </c>
      <c r="B126" s="39" t="s">
        <v>67</v>
      </c>
      <c r="C126" s="39" t="s">
        <v>68</v>
      </c>
      <c r="D126" s="5">
        <v>2021</v>
      </c>
      <c r="E126" s="5">
        <v>980</v>
      </c>
      <c r="F126" s="11">
        <v>2719790000</v>
      </c>
      <c r="G126" s="11">
        <f t="shared" si="2"/>
        <v>2665394200</v>
      </c>
      <c r="H126" s="24">
        <v>2491497932.8099999</v>
      </c>
      <c r="I126" s="24">
        <v>4644079062.7700005</v>
      </c>
      <c r="J126" s="11">
        <f t="shared" si="3"/>
        <v>1.1104229844300126</v>
      </c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spans="1:26" ht="12.5" x14ac:dyDescent="0.25">
      <c r="A127" s="37"/>
      <c r="B127" s="37"/>
      <c r="C127" s="37"/>
      <c r="D127" s="5">
        <v>2022</v>
      </c>
      <c r="E127" s="5">
        <v>880</v>
      </c>
      <c r="F127" s="11">
        <v>2719790000</v>
      </c>
      <c r="G127" s="11">
        <f t="shared" si="2"/>
        <v>2393415200</v>
      </c>
      <c r="H127" s="24">
        <v>3257982315.1199999</v>
      </c>
      <c r="I127" s="24">
        <v>5966854301.3800001</v>
      </c>
      <c r="J127" s="11">
        <f t="shared" si="3"/>
        <v>0.94713181010854541</v>
      </c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</row>
    <row r="128" spans="1:26" ht="12.5" x14ac:dyDescent="0.25">
      <c r="A128" s="37"/>
      <c r="B128" s="37"/>
      <c r="C128" s="37"/>
      <c r="D128" s="5">
        <v>2023</v>
      </c>
      <c r="E128" s="11">
        <v>1045</v>
      </c>
      <c r="F128" s="11">
        <v>2719790000</v>
      </c>
      <c r="G128" s="11">
        <f t="shared" si="2"/>
        <v>2842180550</v>
      </c>
      <c r="H128" s="24">
        <v>3649124042.3800001</v>
      </c>
      <c r="I128" s="24">
        <v>6662495420.46</v>
      </c>
      <c r="J128" s="11">
        <f t="shared" si="3"/>
        <v>0.97430529894935669</v>
      </c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</row>
    <row r="129" spans="1:26" ht="12.5" x14ac:dyDescent="0.25">
      <c r="A129" s="37"/>
      <c r="B129" s="37"/>
      <c r="C129" s="37"/>
      <c r="D129" s="5">
        <v>2024</v>
      </c>
      <c r="E129" s="11">
        <v>1010</v>
      </c>
      <c r="F129" s="11">
        <v>2719790000</v>
      </c>
      <c r="G129" s="11">
        <f t="shared" si="2"/>
        <v>2746987900</v>
      </c>
      <c r="H129" s="24">
        <v>4230965517.3899999</v>
      </c>
      <c r="I129" s="24">
        <v>7813019526.5200005</v>
      </c>
      <c r="J129" s="11">
        <f t="shared" si="3"/>
        <v>0.89311864557671872</v>
      </c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</row>
    <row r="130" spans="1:26" ht="12.5" x14ac:dyDescent="0.25">
      <c r="A130" s="40">
        <v>38</v>
      </c>
      <c r="B130" s="39" t="s">
        <v>69</v>
      </c>
      <c r="C130" s="39" t="s">
        <v>70</v>
      </c>
      <c r="D130" s="5">
        <v>2021</v>
      </c>
      <c r="E130" s="5">
        <v>50</v>
      </c>
      <c r="F130" s="11">
        <v>37500000000</v>
      </c>
      <c r="G130" s="11">
        <f t="shared" si="2"/>
        <v>1875000000</v>
      </c>
      <c r="H130" s="24">
        <v>497290003.44</v>
      </c>
      <c r="I130" s="24">
        <v>1007972776.14</v>
      </c>
      <c r="J130" s="11">
        <f t="shared" si="3"/>
        <v>2.3535258685503493</v>
      </c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spans="1:26" ht="12.5" x14ac:dyDescent="0.25">
      <c r="A131" s="37"/>
      <c r="B131" s="37"/>
      <c r="C131" s="37"/>
      <c r="D131" s="5">
        <v>2022</v>
      </c>
      <c r="E131" s="5">
        <v>50</v>
      </c>
      <c r="F131" s="11">
        <v>37500000000</v>
      </c>
      <c r="G131" s="11">
        <f t="shared" si="2"/>
        <v>1875000000</v>
      </c>
      <c r="H131" s="24">
        <v>507296339.81</v>
      </c>
      <c r="I131" s="24">
        <v>993855399</v>
      </c>
      <c r="J131" s="11">
        <f t="shared" si="3"/>
        <v>2.3970251026527856</v>
      </c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spans="1:26" ht="12.5" x14ac:dyDescent="0.25">
      <c r="A132" s="37"/>
      <c r="B132" s="37"/>
      <c r="C132" s="37"/>
      <c r="D132" s="5">
        <v>2023</v>
      </c>
      <c r="E132" s="5">
        <v>9</v>
      </c>
      <c r="F132" s="11">
        <v>37500000000</v>
      </c>
      <c r="G132" s="11">
        <f t="shared" si="2"/>
        <v>337500000</v>
      </c>
      <c r="H132" s="24">
        <v>466509572.81999999</v>
      </c>
      <c r="I132" s="24">
        <v>866374236.04999995</v>
      </c>
      <c r="J132" s="11">
        <f t="shared" si="3"/>
        <v>0.92801648452251428</v>
      </c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spans="1:26" ht="12.5" x14ac:dyDescent="0.25">
      <c r="A133" s="37"/>
      <c r="B133" s="37"/>
      <c r="C133" s="37"/>
      <c r="D133" s="5">
        <v>2024</v>
      </c>
      <c r="E133" s="5">
        <v>15</v>
      </c>
      <c r="F133" s="11">
        <v>37500000000</v>
      </c>
      <c r="G133" s="11">
        <f t="shared" si="2"/>
        <v>562500000</v>
      </c>
      <c r="H133" s="24">
        <v>258777135.71000001</v>
      </c>
      <c r="I133" s="24">
        <v>558646625.12</v>
      </c>
      <c r="J133" s="11">
        <f t="shared" si="3"/>
        <v>1.4701192109297818</v>
      </c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spans="1:26" ht="12.5" x14ac:dyDescent="0.25">
      <c r="A134" s="39">
        <v>39</v>
      </c>
      <c r="B134" s="39" t="s">
        <v>71</v>
      </c>
      <c r="C134" s="39" t="s">
        <v>72</v>
      </c>
      <c r="D134" s="5">
        <v>2021</v>
      </c>
      <c r="E134" s="5">
        <v>402</v>
      </c>
      <c r="F134" s="11">
        <v>5417063153</v>
      </c>
      <c r="G134" s="11">
        <f t="shared" si="2"/>
        <v>2177659387.506</v>
      </c>
      <c r="H134" s="24">
        <v>664653772.75</v>
      </c>
      <c r="I134" s="24">
        <v>2300678624.3499999</v>
      </c>
      <c r="J134" s="11">
        <f t="shared" si="3"/>
        <v>1.2354238137275804</v>
      </c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</row>
    <row r="135" spans="1:26" ht="12.5" x14ac:dyDescent="0.25">
      <c r="A135" s="37"/>
      <c r="B135" s="37"/>
      <c r="C135" s="37"/>
      <c r="D135" s="5">
        <v>2022</v>
      </c>
      <c r="E135" s="5">
        <v>595</v>
      </c>
      <c r="F135" s="11">
        <v>5417063153</v>
      </c>
      <c r="G135" s="11">
        <f t="shared" si="2"/>
        <v>3223152576.0349998</v>
      </c>
      <c r="H135" s="24">
        <v>526663450.35000002</v>
      </c>
      <c r="I135" s="24">
        <v>2821424805.7600002</v>
      </c>
      <c r="J135" s="11">
        <f t="shared" si="3"/>
        <v>1.3290504920526922</v>
      </c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</row>
    <row r="136" spans="1:26" ht="12.5" x14ac:dyDescent="0.25">
      <c r="A136" s="37"/>
      <c r="B136" s="37"/>
      <c r="C136" s="37"/>
      <c r="D136" s="5">
        <v>2023</v>
      </c>
      <c r="E136" s="5">
        <v>505</v>
      </c>
      <c r="F136" s="11">
        <v>5417063153</v>
      </c>
      <c r="G136" s="11">
        <f t="shared" si="2"/>
        <v>2735616892.2649999</v>
      </c>
      <c r="H136" s="24">
        <v>543457796.86000001</v>
      </c>
      <c r="I136" s="24">
        <v>3142890258.6900001</v>
      </c>
      <c r="J136" s="11">
        <f t="shared" si="3"/>
        <v>1.0433309531118542</v>
      </c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</row>
    <row r="137" spans="1:26" ht="12.5" x14ac:dyDescent="0.25">
      <c r="A137" s="37"/>
      <c r="B137" s="37"/>
      <c r="C137" s="37"/>
      <c r="D137" s="5">
        <v>2024</v>
      </c>
      <c r="E137" s="5">
        <v>402</v>
      </c>
      <c r="F137" s="11">
        <v>5417063153</v>
      </c>
      <c r="G137" s="11">
        <f t="shared" si="2"/>
        <v>2177659387.506</v>
      </c>
      <c r="H137" s="24">
        <v>506164328.19</v>
      </c>
      <c r="I137" s="24">
        <v>3063680647.5599999</v>
      </c>
      <c r="J137" s="11">
        <f t="shared" si="3"/>
        <v>0.87601288268523403</v>
      </c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spans="1:26" ht="12.5" x14ac:dyDescent="0.25">
      <c r="A138" s="39">
        <v>41</v>
      </c>
      <c r="B138" s="39" t="s">
        <v>73</v>
      </c>
      <c r="C138" s="39" t="s">
        <v>74</v>
      </c>
      <c r="D138" s="5">
        <v>2021</v>
      </c>
      <c r="E138" s="11">
        <v>10050</v>
      </c>
      <c r="F138" s="11">
        <v>5000000000</v>
      </c>
      <c r="G138" s="11">
        <f t="shared" si="2"/>
        <v>50250000000</v>
      </c>
      <c r="H138" s="24">
        <v>1307023000</v>
      </c>
      <c r="I138" s="24">
        <v>2847296000</v>
      </c>
      <c r="J138" s="11">
        <f t="shared" si="3"/>
        <v>18.107363266762569</v>
      </c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 spans="1:26" ht="12.5" x14ac:dyDescent="0.25">
      <c r="A139" s="37"/>
      <c r="B139" s="37"/>
      <c r="C139" s="37"/>
      <c r="D139" s="5">
        <v>2022</v>
      </c>
      <c r="E139" s="11">
        <v>7950</v>
      </c>
      <c r="F139" s="11">
        <v>5000000000</v>
      </c>
      <c r="G139" s="11">
        <f t="shared" si="2"/>
        <v>39750000000</v>
      </c>
      <c r="H139" s="24">
        <v>1161845000</v>
      </c>
      <c r="I139" s="24">
        <v>2809869000</v>
      </c>
      <c r="J139" s="11">
        <f t="shared" si="3"/>
        <v>14.560054223168411</v>
      </c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spans="1:26" ht="12.5" x14ac:dyDescent="0.25">
      <c r="A140" s="37"/>
      <c r="B140" s="37"/>
      <c r="C140" s="37"/>
      <c r="D140" s="5">
        <v>2023</v>
      </c>
      <c r="E140" s="11">
        <v>7375</v>
      </c>
      <c r="F140" s="11">
        <v>5000000000</v>
      </c>
      <c r="G140" s="11">
        <f t="shared" si="2"/>
        <v>36875000000</v>
      </c>
      <c r="H140" s="24">
        <v>1413313000</v>
      </c>
      <c r="I140" s="24">
        <v>3509253000</v>
      </c>
      <c r="J140" s="11">
        <f t="shared" si="3"/>
        <v>10.910673297137595</v>
      </c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spans="1:26" ht="12.5" x14ac:dyDescent="0.25">
      <c r="A141" s="37"/>
      <c r="B141" s="37"/>
      <c r="C141" s="37"/>
      <c r="D141" s="5">
        <v>2024</v>
      </c>
      <c r="E141" s="11">
        <v>6650</v>
      </c>
      <c r="F141" s="11">
        <v>5000000000</v>
      </c>
      <c r="G141" s="11">
        <f t="shared" si="2"/>
        <v>33250000000</v>
      </c>
      <c r="H141" s="24">
        <v>1544803000</v>
      </c>
      <c r="I141" s="24">
        <v>3684202000</v>
      </c>
      <c r="J141" s="11">
        <f t="shared" si="3"/>
        <v>9.444325528296222</v>
      </c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</row>
    <row r="142" spans="1:26" ht="12.5" x14ac:dyDescent="0.25">
      <c r="A142" s="39">
        <v>42</v>
      </c>
      <c r="B142" s="39" t="s">
        <v>75</v>
      </c>
      <c r="C142" s="39" t="s">
        <v>76</v>
      </c>
      <c r="D142" s="5">
        <v>2021</v>
      </c>
      <c r="E142" s="11">
        <v>1990</v>
      </c>
      <c r="F142" s="11">
        <v>1497576771</v>
      </c>
      <c r="G142" s="11">
        <f t="shared" si="2"/>
        <v>2980177774.29</v>
      </c>
      <c r="H142" s="24">
        <v>462650891.48000002</v>
      </c>
      <c r="I142" s="24">
        <v>997439630.86000001</v>
      </c>
      <c r="J142" s="11">
        <f t="shared" si="3"/>
        <v>3.4516662054038969</v>
      </c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</row>
    <row r="143" spans="1:26" ht="12.5" x14ac:dyDescent="0.25">
      <c r="A143" s="37"/>
      <c r="B143" s="37"/>
      <c r="C143" s="37"/>
      <c r="D143" s="5">
        <v>2022</v>
      </c>
      <c r="E143" s="11">
        <v>1720</v>
      </c>
      <c r="F143" s="11">
        <v>1497576771</v>
      </c>
      <c r="G143" s="11">
        <f t="shared" si="2"/>
        <v>2575832046.1199999</v>
      </c>
      <c r="H143" s="24">
        <v>508348228.50999999</v>
      </c>
      <c r="I143" s="24">
        <v>961382427.54999995</v>
      </c>
      <c r="J143" s="11">
        <f t="shared" si="3"/>
        <v>3.2080680759786375</v>
      </c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</row>
    <row r="144" spans="1:26" ht="12.5" x14ac:dyDescent="0.25">
      <c r="A144" s="37"/>
      <c r="B144" s="37"/>
      <c r="C144" s="37"/>
      <c r="D144" s="5">
        <v>2023</v>
      </c>
      <c r="E144" s="11">
        <v>1100</v>
      </c>
      <c r="F144" s="11">
        <v>1497576771</v>
      </c>
      <c r="G144" s="11">
        <f t="shared" si="2"/>
        <v>1647334448.0999999</v>
      </c>
      <c r="H144" s="24">
        <v>520307710.72000003</v>
      </c>
      <c r="I144" s="24">
        <v>983779522.66999996</v>
      </c>
      <c r="J144" s="11">
        <f t="shared" si="3"/>
        <v>2.2033820676984308</v>
      </c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</row>
    <row r="145" spans="1:26" ht="12.5" x14ac:dyDescent="0.25">
      <c r="A145" s="37"/>
      <c r="B145" s="37"/>
      <c r="C145" s="37"/>
      <c r="D145" s="5">
        <v>2024</v>
      </c>
      <c r="E145" s="11">
        <v>2390</v>
      </c>
      <c r="F145" s="11">
        <v>1497576771</v>
      </c>
      <c r="G145" s="11">
        <f t="shared" si="2"/>
        <v>3579208482.6900001</v>
      </c>
      <c r="H145" s="24">
        <v>910641909.46000004</v>
      </c>
      <c r="I145" s="24">
        <v>1202626259.28</v>
      </c>
      <c r="J145" s="11">
        <f t="shared" si="3"/>
        <v>3.7333713258830943</v>
      </c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spans="1:26" ht="12.5" x14ac:dyDescent="0.25">
      <c r="A146" s="39">
        <v>43</v>
      </c>
      <c r="B146" s="39" t="s">
        <v>77</v>
      </c>
      <c r="C146" s="39" t="s">
        <v>78</v>
      </c>
      <c r="D146" s="5">
        <v>2021</v>
      </c>
      <c r="E146" s="5">
        <v>60</v>
      </c>
      <c r="F146" s="11">
        <v>2475720000</v>
      </c>
      <c r="G146" s="11">
        <f t="shared" si="2"/>
        <v>148543200</v>
      </c>
      <c r="H146" s="24">
        <v>154329376.84</v>
      </c>
      <c r="I146" s="24">
        <v>714710154.01999998</v>
      </c>
      <c r="J146" s="11">
        <f t="shared" si="3"/>
        <v>0.42376979693998396</v>
      </c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spans="1:26" ht="12.5" x14ac:dyDescent="0.25">
      <c r="A147" s="37"/>
      <c r="B147" s="37"/>
      <c r="C147" s="37"/>
      <c r="D147" s="5">
        <v>2022</v>
      </c>
      <c r="E147" s="5">
        <v>50</v>
      </c>
      <c r="F147" s="11">
        <v>2475720000</v>
      </c>
      <c r="G147" s="11">
        <f t="shared" si="2"/>
        <v>123786000</v>
      </c>
      <c r="H147" s="24">
        <v>146406976.06999999</v>
      </c>
      <c r="I147" s="24">
        <v>679232519.89999998</v>
      </c>
      <c r="J147" s="11">
        <f t="shared" si="3"/>
        <v>0.39779157822092964</v>
      </c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spans="1:26" ht="12.5" x14ac:dyDescent="0.25">
      <c r="A148" s="37"/>
      <c r="B148" s="37"/>
      <c r="C148" s="37"/>
      <c r="D148" s="5">
        <v>2023</v>
      </c>
      <c r="E148" s="5">
        <v>50</v>
      </c>
      <c r="F148" s="11">
        <v>2475720000</v>
      </c>
      <c r="G148" s="11">
        <f t="shared" si="2"/>
        <v>123786000</v>
      </c>
      <c r="H148" s="24">
        <v>143270963.59999999</v>
      </c>
      <c r="I148" s="24">
        <v>666222140.70000005</v>
      </c>
      <c r="J148" s="11">
        <f t="shared" si="3"/>
        <v>0.40085272957065499</v>
      </c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</row>
    <row r="149" spans="1:26" ht="12.5" x14ac:dyDescent="0.25">
      <c r="A149" s="37"/>
      <c r="B149" s="37"/>
      <c r="C149" s="37"/>
      <c r="D149" s="5">
        <v>2024</v>
      </c>
      <c r="E149" s="5">
        <v>51</v>
      </c>
      <c r="F149" s="11">
        <v>2475720000</v>
      </c>
      <c r="G149" s="11">
        <f t="shared" si="2"/>
        <v>126261720</v>
      </c>
      <c r="H149" s="24">
        <v>129342683.16</v>
      </c>
      <c r="I149" s="24">
        <v>652676587.90999997</v>
      </c>
      <c r="J149" s="11">
        <f t="shared" si="3"/>
        <v>0.39162489952105689</v>
      </c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</row>
    <row r="150" spans="1:26" ht="12.5" x14ac:dyDescent="0.25">
      <c r="A150" s="39">
        <v>44</v>
      </c>
      <c r="B150" s="39" t="s">
        <v>79</v>
      </c>
      <c r="C150" s="39" t="s">
        <v>80</v>
      </c>
      <c r="D150" s="5">
        <v>2021</v>
      </c>
      <c r="E150" s="5">
        <v>655</v>
      </c>
      <c r="F150" s="11">
        <v>1285000000</v>
      </c>
      <c r="G150" s="11">
        <f t="shared" si="2"/>
        <v>841675000</v>
      </c>
      <c r="H150" s="24">
        <v>175196520</v>
      </c>
      <c r="I150" s="24">
        <v>989060914</v>
      </c>
      <c r="J150" s="11">
        <f t="shared" si="3"/>
        <v>1.0281181933350567</v>
      </c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</row>
    <row r="151" spans="1:26" ht="12.5" x14ac:dyDescent="0.25">
      <c r="A151" s="37"/>
      <c r="B151" s="37"/>
      <c r="C151" s="37"/>
      <c r="D151" s="5">
        <v>2022</v>
      </c>
      <c r="E151" s="5">
        <v>850</v>
      </c>
      <c r="F151" s="11">
        <v>1285000000</v>
      </c>
      <c r="G151" s="11">
        <f t="shared" si="2"/>
        <v>1092250000</v>
      </c>
      <c r="H151" s="24">
        <v>248193271</v>
      </c>
      <c r="I151" s="24">
        <v>1302505388</v>
      </c>
      <c r="J151" s="11">
        <f t="shared" si="3"/>
        <v>1.0291268530245803</v>
      </c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</row>
    <row r="152" spans="1:26" ht="12.5" x14ac:dyDescent="0.25">
      <c r="A152" s="37"/>
      <c r="B152" s="37"/>
      <c r="C152" s="37"/>
      <c r="D152" s="5">
        <v>2023</v>
      </c>
      <c r="E152" s="5">
        <v>780</v>
      </c>
      <c r="F152" s="11">
        <v>1285000000</v>
      </c>
      <c r="G152" s="11">
        <f t="shared" si="2"/>
        <v>1002300000</v>
      </c>
      <c r="H152" s="24">
        <v>63811093</v>
      </c>
      <c r="I152" s="24">
        <v>1150900654</v>
      </c>
      <c r="J152" s="11">
        <f t="shared" si="3"/>
        <v>0.92632764547894675</v>
      </c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spans="1:26" ht="12.5" x14ac:dyDescent="0.25">
      <c r="A153" s="37"/>
      <c r="B153" s="37"/>
      <c r="C153" s="37"/>
      <c r="D153" s="5">
        <v>2024</v>
      </c>
      <c r="E153" s="5">
        <v>625</v>
      </c>
      <c r="F153" s="11">
        <v>1285000000</v>
      </c>
      <c r="G153" s="11">
        <f t="shared" si="2"/>
        <v>803125000</v>
      </c>
      <c r="H153" s="24">
        <v>69637095</v>
      </c>
      <c r="I153" s="24">
        <v>1161334621</v>
      </c>
      <c r="J153" s="11">
        <f t="shared" si="3"/>
        <v>0.75151647011821932</v>
      </c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spans="1:26" ht="12.5" x14ac:dyDescent="0.25">
      <c r="A154" s="39">
        <v>45</v>
      </c>
      <c r="B154" s="39" t="s">
        <v>81</v>
      </c>
      <c r="C154" s="39" t="s">
        <v>82</v>
      </c>
      <c r="D154" s="5">
        <v>2021</v>
      </c>
      <c r="E154" s="5">
        <v>875</v>
      </c>
      <c r="F154" s="11">
        <v>3412457110</v>
      </c>
      <c r="G154" s="11">
        <f t="shared" si="2"/>
        <v>2985899971.25</v>
      </c>
      <c r="H154" s="24">
        <v>236216688.72999999</v>
      </c>
      <c r="I154" s="24">
        <v>667408015.35000002</v>
      </c>
      <c r="J154" s="11">
        <f t="shared" si="3"/>
        <v>4.8278063581395072</v>
      </c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spans="1:26" ht="12.5" x14ac:dyDescent="0.25">
      <c r="A155" s="37"/>
      <c r="B155" s="37"/>
      <c r="C155" s="37"/>
      <c r="D155" s="5">
        <v>2022</v>
      </c>
      <c r="E155" s="5">
        <v>170</v>
      </c>
      <c r="F155" s="11">
        <v>3433061158</v>
      </c>
      <c r="G155" s="11">
        <f t="shared" si="2"/>
        <v>583620396.86000001</v>
      </c>
      <c r="H155" s="24">
        <v>280314393.37</v>
      </c>
      <c r="I155" s="24">
        <v>772666449.89999998</v>
      </c>
      <c r="J155" s="11">
        <f t="shared" si="3"/>
        <v>1.1181212673875152</v>
      </c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spans="1:26" ht="12.5" x14ac:dyDescent="0.25">
      <c r="A156" s="37"/>
      <c r="B156" s="37"/>
      <c r="C156" s="37"/>
      <c r="D156" s="5">
        <v>2023</v>
      </c>
      <c r="E156" s="5">
        <v>212</v>
      </c>
      <c r="F156" s="11">
        <v>3440455528</v>
      </c>
      <c r="G156" s="11">
        <f t="shared" si="2"/>
        <v>729376571.93599999</v>
      </c>
      <c r="H156" s="24">
        <v>117265164.48</v>
      </c>
      <c r="I156" s="24">
        <v>689803373.59000003</v>
      </c>
      <c r="J156" s="11">
        <f t="shared" si="3"/>
        <v>1.2273667668653943</v>
      </c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</row>
    <row r="157" spans="1:26" ht="12.5" x14ac:dyDescent="0.25">
      <c r="A157" s="37"/>
      <c r="B157" s="37"/>
      <c r="C157" s="37"/>
      <c r="D157" s="5">
        <v>2024</v>
      </c>
      <c r="E157" s="5">
        <v>344</v>
      </c>
      <c r="F157" s="11">
        <v>3440455528</v>
      </c>
      <c r="G157" s="11">
        <f t="shared" si="2"/>
        <v>1183516701.632</v>
      </c>
      <c r="H157" s="24">
        <v>66436633.890000001</v>
      </c>
      <c r="I157" s="24">
        <v>662287328.26999998</v>
      </c>
      <c r="J157" s="11">
        <f t="shared" si="3"/>
        <v>1.8873278744243489</v>
      </c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</row>
    <row r="158" spans="1:26" ht="12.5" x14ac:dyDescent="0.25">
      <c r="A158" s="40">
        <v>46</v>
      </c>
      <c r="B158" s="39" t="s">
        <v>83</v>
      </c>
      <c r="C158" s="39" t="s">
        <v>84</v>
      </c>
      <c r="D158" s="5">
        <v>2021</v>
      </c>
      <c r="E158" s="11">
        <v>1120</v>
      </c>
      <c r="F158" s="11">
        <v>1959514668</v>
      </c>
      <c r="G158" s="11">
        <f t="shared" si="2"/>
        <v>2194656428.1599998</v>
      </c>
      <c r="H158" s="24">
        <v>802902534.54999995</v>
      </c>
      <c r="I158" s="24">
        <v>1237084547.8599999</v>
      </c>
      <c r="J158" s="11">
        <f t="shared" si="3"/>
        <v>2.4230833437337802</v>
      </c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spans="1:26" ht="12.5" x14ac:dyDescent="0.25">
      <c r="A159" s="37"/>
      <c r="B159" s="37"/>
      <c r="C159" s="37"/>
      <c r="D159" s="5">
        <v>2022</v>
      </c>
      <c r="E159" s="5">
        <v>650</v>
      </c>
      <c r="F159" s="11">
        <v>3727301685</v>
      </c>
      <c r="G159" s="11">
        <f t="shared" si="2"/>
        <v>2422746095.25</v>
      </c>
      <c r="H159" s="24">
        <v>2358362130.0500002</v>
      </c>
      <c r="I159" s="24">
        <v>3370495011.96</v>
      </c>
      <c r="J159" s="11">
        <f t="shared" si="3"/>
        <v>1.4185181133140752</v>
      </c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spans="1:26" ht="12.5" x14ac:dyDescent="0.25">
      <c r="A160" s="37"/>
      <c r="B160" s="37"/>
      <c r="C160" s="37"/>
      <c r="D160" s="5">
        <v>2023</v>
      </c>
      <c r="E160" s="11">
        <v>1935</v>
      </c>
      <c r="F160" s="11">
        <v>4364335706</v>
      </c>
      <c r="G160" s="11">
        <f t="shared" si="2"/>
        <v>8444989591.1099997</v>
      </c>
      <c r="H160" s="24">
        <v>3037542632.52</v>
      </c>
      <c r="I160" s="24">
        <v>4519310426.6999998</v>
      </c>
      <c r="J160" s="11">
        <f t="shared" si="3"/>
        <v>2.5407708564986855</v>
      </c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spans="1:26" ht="12.5" x14ac:dyDescent="0.25">
      <c r="A161" s="37"/>
      <c r="B161" s="37"/>
      <c r="C161" s="37"/>
      <c r="D161" s="5">
        <v>2024</v>
      </c>
      <c r="E161" s="5">
        <v>382</v>
      </c>
      <c r="F161" s="11">
        <v>15586909438</v>
      </c>
      <c r="G161" s="11">
        <f t="shared" si="2"/>
        <v>5954199405.316</v>
      </c>
      <c r="H161" s="24">
        <v>2397070273.3000002</v>
      </c>
      <c r="I161" s="24">
        <v>4638206457.1700001</v>
      </c>
      <c r="J161" s="11">
        <f t="shared" si="3"/>
        <v>1.8005385822586959</v>
      </c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spans="1:26" ht="12.5" x14ac:dyDescent="0.25">
      <c r="A162" s="40">
        <v>47</v>
      </c>
      <c r="B162" s="39" t="s">
        <v>85</v>
      </c>
      <c r="C162" s="39" t="s">
        <v>86</v>
      </c>
      <c r="D162" s="5">
        <v>2021</v>
      </c>
      <c r="E162" s="5">
        <v>88</v>
      </c>
      <c r="F162" s="11">
        <v>3138983000</v>
      </c>
      <c r="G162" s="11">
        <f t="shared" si="2"/>
        <v>276230504</v>
      </c>
      <c r="H162" s="24">
        <v>178974721.21000001</v>
      </c>
      <c r="I162" s="24">
        <v>516019518.48000002</v>
      </c>
      <c r="J162" s="11">
        <f t="shared" si="3"/>
        <v>0.88214730045650969</v>
      </c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spans="1:26" ht="12.5" x14ac:dyDescent="0.25">
      <c r="A163" s="37"/>
      <c r="B163" s="37"/>
      <c r="C163" s="37"/>
      <c r="D163" s="5">
        <v>2022</v>
      </c>
      <c r="E163" s="5">
        <v>59</v>
      </c>
      <c r="F163" s="11">
        <v>3138983000</v>
      </c>
      <c r="G163" s="11">
        <f t="shared" si="2"/>
        <v>185199997</v>
      </c>
      <c r="H163" s="24">
        <v>222437023.24000001</v>
      </c>
      <c r="I163" s="24">
        <v>581518014.12</v>
      </c>
      <c r="J163" s="11">
        <f t="shared" si="3"/>
        <v>0.70098777740680873</v>
      </c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</row>
    <row r="164" spans="1:26" ht="12.5" x14ac:dyDescent="0.25">
      <c r="A164" s="37"/>
      <c r="B164" s="37"/>
      <c r="C164" s="37"/>
      <c r="D164" s="5">
        <v>2023</v>
      </c>
      <c r="E164" s="5">
        <v>216</v>
      </c>
      <c r="F164" s="11">
        <v>3138983000</v>
      </c>
      <c r="G164" s="11">
        <f t="shared" si="2"/>
        <v>678020328</v>
      </c>
      <c r="H164" s="24">
        <v>336359463.68000001</v>
      </c>
      <c r="I164" s="24">
        <v>726265910.97000003</v>
      </c>
      <c r="J164" s="11">
        <f t="shared" si="3"/>
        <v>1.3967057745078457</v>
      </c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</row>
    <row r="165" spans="1:26" ht="12.5" x14ac:dyDescent="0.25">
      <c r="A165" s="37"/>
      <c r="B165" s="37"/>
      <c r="C165" s="37"/>
      <c r="D165" s="5">
        <v>2024</v>
      </c>
      <c r="E165" s="5">
        <v>438</v>
      </c>
      <c r="F165" s="11">
        <v>3138983000</v>
      </c>
      <c r="G165" s="11">
        <f t="shared" si="2"/>
        <v>1374874554</v>
      </c>
      <c r="H165" s="24">
        <v>285636052.01999998</v>
      </c>
      <c r="I165" s="24">
        <v>730154521.02999997</v>
      </c>
      <c r="J165" s="11">
        <f t="shared" si="3"/>
        <v>2.2741906790874671</v>
      </c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</row>
    <row r="166" spans="1:26" ht="12.5" x14ac:dyDescent="0.25">
      <c r="A166" s="39">
        <v>48</v>
      </c>
      <c r="B166" s="39" t="s">
        <v>87</v>
      </c>
      <c r="C166" s="39" t="s">
        <v>88</v>
      </c>
      <c r="D166" s="5">
        <v>2021</v>
      </c>
      <c r="E166" s="11">
        <v>3700</v>
      </c>
      <c r="F166" s="11">
        <v>3555560000</v>
      </c>
      <c r="G166" s="11">
        <f t="shared" si="2"/>
        <v>13155572000</v>
      </c>
      <c r="H166" s="24">
        <v>2481868840.6199999</v>
      </c>
      <c r="I166" s="24">
        <v>8226811198.8800001</v>
      </c>
      <c r="J166" s="11">
        <f t="shared" si="3"/>
        <v>1.900790046421496</v>
      </c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</row>
    <row r="167" spans="1:26" ht="12.5" x14ac:dyDescent="0.25">
      <c r="A167" s="37"/>
      <c r="B167" s="37"/>
      <c r="C167" s="37"/>
      <c r="D167" s="5">
        <v>2022</v>
      </c>
      <c r="E167" s="11">
        <v>6975</v>
      </c>
      <c r="F167" s="11">
        <v>3555560000</v>
      </c>
      <c r="G167" s="11">
        <f t="shared" si="2"/>
        <v>24800031000</v>
      </c>
      <c r="H167" s="24">
        <v>2641793822.4299998</v>
      </c>
      <c r="I167" s="24">
        <v>11556417226.879999</v>
      </c>
      <c r="J167" s="11">
        <f t="shared" si="3"/>
        <v>2.374596233735907</v>
      </c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</row>
    <row r="168" spans="1:26" ht="12.5" x14ac:dyDescent="0.25">
      <c r="A168" s="37"/>
      <c r="B168" s="37"/>
      <c r="C168" s="37"/>
      <c r="D168" s="5">
        <v>2023</v>
      </c>
      <c r="E168" s="11">
        <v>5650</v>
      </c>
      <c r="F168" s="11">
        <v>3555560000</v>
      </c>
      <c r="G168" s="11">
        <f t="shared" si="2"/>
        <v>20088914000</v>
      </c>
      <c r="H168" s="24">
        <v>2454436626.3600001</v>
      </c>
      <c r="I168" s="24">
        <v>11483008231.01</v>
      </c>
      <c r="J168" s="11">
        <f t="shared" si="3"/>
        <v>1.9631920636860134</v>
      </c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</row>
    <row r="169" spans="1:26" ht="12.5" x14ac:dyDescent="0.25">
      <c r="A169" s="37"/>
      <c r="B169" s="37"/>
      <c r="C169" s="37"/>
      <c r="D169" s="5">
        <v>2024</v>
      </c>
      <c r="E169" s="11">
        <v>5300</v>
      </c>
      <c r="F169" s="11">
        <v>3555560000</v>
      </c>
      <c r="G169" s="11">
        <f t="shared" si="2"/>
        <v>18844468000</v>
      </c>
      <c r="H169" s="24">
        <v>2869028202.4499998</v>
      </c>
      <c r="I169" s="24">
        <v>12270456491.17</v>
      </c>
      <c r="J169" s="11">
        <f t="shared" si="3"/>
        <v>1.7695752572918009</v>
      </c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spans="1:26" ht="12.5" x14ac:dyDescent="0.25">
      <c r="A170" s="39">
        <v>49</v>
      </c>
      <c r="B170" s="39" t="s">
        <v>89</v>
      </c>
      <c r="C170" s="39" t="s">
        <v>90</v>
      </c>
      <c r="D170" s="5">
        <v>2021</v>
      </c>
      <c r="E170" s="5">
        <v>67</v>
      </c>
      <c r="F170" s="11">
        <v>3555560000</v>
      </c>
      <c r="G170" s="11">
        <f t="shared" si="2"/>
        <v>238222520</v>
      </c>
      <c r="H170" s="24">
        <v>1150558598.1700001</v>
      </c>
      <c r="I170" s="24">
        <v>1836183377.52</v>
      </c>
      <c r="J170" s="11">
        <f t="shared" si="3"/>
        <v>0.75634118856131149</v>
      </c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spans="1:26" ht="12.5" x14ac:dyDescent="0.25">
      <c r="A171" s="37"/>
      <c r="B171" s="37"/>
      <c r="C171" s="37"/>
      <c r="D171" s="5">
        <v>2022</v>
      </c>
      <c r="E171" s="5">
        <v>53</v>
      </c>
      <c r="F171" s="11">
        <v>3555560000</v>
      </c>
      <c r="G171" s="11">
        <f t="shared" si="2"/>
        <v>188444680</v>
      </c>
      <c r="H171" s="24">
        <v>1051456925.26</v>
      </c>
      <c r="I171" s="24">
        <v>1947529450.77</v>
      </c>
      <c r="J171" s="11">
        <f t="shared" si="3"/>
        <v>0.6366535842473533</v>
      </c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spans="1:26" ht="12.5" x14ac:dyDescent="0.25">
      <c r="A172" s="37"/>
      <c r="B172" s="37"/>
      <c r="C172" s="37"/>
      <c r="D172" s="5">
        <v>2023</v>
      </c>
      <c r="E172" s="5">
        <v>50</v>
      </c>
      <c r="F172" s="11">
        <v>3555560000</v>
      </c>
      <c r="G172" s="11">
        <f t="shared" si="2"/>
        <v>177778000</v>
      </c>
      <c r="H172" s="24">
        <v>712371587.15999997</v>
      </c>
      <c r="I172" s="24">
        <v>1662466496.45</v>
      </c>
      <c r="J172" s="11">
        <f t="shared" si="3"/>
        <v>0.53543911354653395</v>
      </c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spans="1:26" ht="12.5" x14ac:dyDescent="0.25">
      <c r="A173" s="37"/>
      <c r="B173" s="37"/>
      <c r="C173" s="37"/>
      <c r="D173" s="5">
        <v>2024</v>
      </c>
      <c r="E173" s="5">
        <v>44</v>
      </c>
      <c r="F173" s="11">
        <v>15819142767</v>
      </c>
      <c r="G173" s="11">
        <f t="shared" si="2"/>
        <v>696042281.74800003</v>
      </c>
      <c r="H173" s="24">
        <v>752079178.63</v>
      </c>
      <c r="I173" s="24">
        <v>1824417405.6500001</v>
      </c>
      <c r="J173" s="11">
        <f t="shared" si="3"/>
        <v>0.793744598080101</v>
      </c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</row>
    <row r="174" spans="1:26" ht="12.5" x14ac:dyDescent="0.25">
      <c r="A174" s="39">
        <v>50</v>
      </c>
      <c r="B174" s="39" t="s">
        <v>91</v>
      </c>
      <c r="C174" s="39" t="s">
        <v>92</v>
      </c>
      <c r="D174" s="5">
        <v>2021</v>
      </c>
      <c r="E174" s="5">
        <v>222</v>
      </c>
      <c r="F174" s="11">
        <v>4375000000</v>
      </c>
      <c r="G174" s="11">
        <f t="shared" si="2"/>
        <v>971250000</v>
      </c>
      <c r="H174" s="24">
        <v>597676439.66999996</v>
      </c>
      <c r="I174" s="24">
        <v>1400383315.76</v>
      </c>
      <c r="J174" s="11">
        <f t="shared" si="3"/>
        <v>1.1203549928174703</v>
      </c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</row>
    <row r="175" spans="1:26" ht="12.5" x14ac:dyDescent="0.25">
      <c r="A175" s="37"/>
      <c r="B175" s="37"/>
      <c r="C175" s="37"/>
      <c r="D175" s="5">
        <v>2022</v>
      </c>
      <c r="E175" s="5">
        <v>940</v>
      </c>
      <c r="F175" s="11">
        <v>4375000000</v>
      </c>
      <c r="G175" s="11">
        <f t="shared" si="2"/>
        <v>4112500000</v>
      </c>
      <c r="H175" s="24">
        <v>470171083.61000001</v>
      </c>
      <c r="I175" s="24">
        <v>1676835378.4200001</v>
      </c>
      <c r="J175" s="11">
        <f t="shared" si="3"/>
        <v>2.732928433277706</v>
      </c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</row>
    <row r="176" spans="1:26" ht="12.5" x14ac:dyDescent="0.25">
      <c r="A176" s="37"/>
      <c r="B176" s="37"/>
      <c r="C176" s="37"/>
      <c r="D176" s="5">
        <v>2023</v>
      </c>
      <c r="E176" s="5">
        <v>595</v>
      </c>
      <c r="F176" s="11">
        <v>4375000000</v>
      </c>
      <c r="G176" s="11">
        <f t="shared" si="2"/>
        <v>2603125000</v>
      </c>
      <c r="H176" s="24">
        <v>762862475.60000002</v>
      </c>
      <c r="I176" s="24">
        <v>2247694981.5300002</v>
      </c>
      <c r="J176" s="11">
        <f t="shared" si="3"/>
        <v>1.497528580727969</v>
      </c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spans="1:26" ht="12.5" x14ac:dyDescent="0.25">
      <c r="A177" s="37"/>
      <c r="B177" s="37"/>
      <c r="C177" s="37"/>
      <c r="D177" s="5">
        <v>2024</v>
      </c>
      <c r="E177" s="5">
        <v>498</v>
      </c>
      <c r="F177" s="11">
        <v>4375000000</v>
      </c>
      <c r="G177" s="11">
        <f t="shared" si="2"/>
        <v>2178750000</v>
      </c>
      <c r="H177" s="24">
        <v>642242858.29999995</v>
      </c>
      <c r="I177" s="24">
        <v>2371411904.9299998</v>
      </c>
      <c r="J177" s="11">
        <f t="shared" si="3"/>
        <v>1.1895836621361953</v>
      </c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spans="1:26" ht="12.5" x14ac:dyDescent="0.25">
      <c r="A178" s="13"/>
      <c r="B178" s="13"/>
      <c r="C178" s="13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spans="1:26" ht="12.5" x14ac:dyDescent="0.25">
      <c r="A179" s="13"/>
      <c r="B179" s="13"/>
      <c r="C179" s="13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spans="1:26" ht="12.5" x14ac:dyDescent="0.25">
      <c r="A180" s="13"/>
      <c r="B180" s="13"/>
      <c r="C180" s="13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</row>
    <row r="181" spans="1:26" ht="12.5" x14ac:dyDescent="0.25">
      <c r="A181" s="13"/>
      <c r="B181" s="13"/>
      <c r="C181" s="13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</row>
    <row r="182" spans="1:26" ht="12.5" x14ac:dyDescent="0.25">
      <c r="A182" s="13"/>
      <c r="B182" s="13"/>
      <c r="C182" s="13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</row>
    <row r="183" spans="1:26" ht="12.5" x14ac:dyDescent="0.25">
      <c r="A183" s="13"/>
      <c r="B183" s="13"/>
      <c r="C183" s="13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spans="1:26" ht="12.5" x14ac:dyDescent="0.25">
      <c r="A184" s="13"/>
      <c r="B184" s="13"/>
      <c r="C184" s="13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spans="1:26" ht="12.5" x14ac:dyDescent="0.25">
      <c r="A185" s="13"/>
      <c r="B185" s="13"/>
      <c r="C185" s="13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spans="1:26" ht="12.5" x14ac:dyDescent="0.25">
      <c r="A186" s="13"/>
      <c r="B186" s="13"/>
      <c r="C186" s="13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spans="1:26" ht="12.5" x14ac:dyDescent="0.25">
      <c r="A187" s="13"/>
      <c r="B187" s="13"/>
      <c r="C187" s="13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</row>
    <row r="188" spans="1:26" ht="12.5" x14ac:dyDescent="0.25">
      <c r="A188" s="13"/>
      <c r="B188" s="13"/>
      <c r="C188" s="13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</row>
    <row r="189" spans="1:26" ht="12.5" x14ac:dyDescent="0.25">
      <c r="A189" s="13"/>
      <c r="B189" s="13"/>
      <c r="C189" s="13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</row>
    <row r="190" spans="1:26" ht="12.5" x14ac:dyDescent="0.25">
      <c r="A190" s="13"/>
      <c r="B190" s="13"/>
      <c r="C190" s="13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spans="1:26" ht="12.5" x14ac:dyDescent="0.25">
      <c r="A191" s="13"/>
      <c r="B191" s="13"/>
      <c r="C191" s="13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spans="1:26" ht="12.5" x14ac:dyDescent="0.25">
      <c r="A192" s="13"/>
      <c r="B192" s="13"/>
      <c r="C192" s="13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spans="1:26" ht="12.5" x14ac:dyDescent="0.25">
      <c r="A193" s="13"/>
      <c r="B193" s="13"/>
      <c r="C193" s="13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spans="1:26" ht="12.5" x14ac:dyDescent="0.25">
      <c r="A194" s="13"/>
      <c r="B194" s="13"/>
      <c r="C194" s="13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</row>
    <row r="195" spans="1:26" ht="12.5" x14ac:dyDescent="0.25">
      <c r="A195" s="13"/>
      <c r="B195" s="13"/>
      <c r="C195" s="13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</row>
    <row r="196" spans="1:26" ht="12.5" x14ac:dyDescent="0.25">
      <c r="A196" s="13"/>
      <c r="B196" s="13"/>
      <c r="C196" s="13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</row>
    <row r="197" spans="1:26" ht="12.5" x14ac:dyDescent="0.25">
      <c r="A197" s="13"/>
      <c r="B197" s="13"/>
      <c r="C197" s="13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spans="1:26" ht="12.5" x14ac:dyDescent="0.25">
      <c r="A198" s="13"/>
      <c r="B198" s="13"/>
      <c r="C198" s="13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spans="1:26" ht="12.5" x14ac:dyDescent="0.25">
      <c r="A199" s="13"/>
      <c r="B199" s="13"/>
      <c r="C199" s="13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spans="1:26" ht="12.5" x14ac:dyDescent="0.25">
      <c r="A200" s="13"/>
      <c r="B200" s="13"/>
      <c r="C200" s="13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spans="1:26" ht="12.5" x14ac:dyDescent="0.25">
      <c r="A201" s="13"/>
      <c r="B201" s="13"/>
      <c r="C201" s="13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</row>
    <row r="202" spans="1:26" ht="12.5" x14ac:dyDescent="0.25">
      <c r="A202" s="13"/>
      <c r="B202" s="13"/>
      <c r="C202" s="13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</row>
    <row r="203" spans="1:26" ht="12.5" x14ac:dyDescent="0.25">
      <c r="A203" s="13"/>
      <c r="B203" s="13"/>
      <c r="C203" s="13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</row>
    <row r="204" spans="1:26" ht="12.5" x14ac:dyDescent="0.25">
      <c r="A204" s="13"/>
      <c r="B204" s="13"/>
      <c r="C204" s="13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</row>
    <row r="205" spans="1:26" ht="12.5" x14ac:dyDescent="0.25">
      <c r="A205" s="13"/>
      <c r="B205" s="13"/>
      <c r="C205" s="13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</row>
    <row r="206" spans="1:26" ht="12.5" x14ac:dyDescent="0.25">
      <c r="A206" s="13"/>
      <c r="B206" s="13"/>
      <c r="C206" s="13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</row>
    <row r="207" spans="1:26" ht="12.5" x14ac:dyDescent="0.25">
      <c r="A207" s="13"/>
      <c r="B207" s="13"/>
      <c r="C207" s="13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</row>
    <row r="208" spans="1:26" ht="12.5" x14ac:dyDescent="0.25">
      <c r="A208" s="13"/>
      <c r="B208" s="13"/>
      <c r="C208" s="13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</row>
    <row r="209" spans="1:26" ht="12.5" x14ac:dyDescent="0.25">
      <c r="A209" s="13"/>
      <c r="B209" s="13"/>
      <c r="C209" s="13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</row>
    <row r="210" spans="1:26" ht="12.5" x14ac:dyDescent="0.25">
      <c r="A210" s="13"/>
      <c r="B210" s="13"/>
      <c r="C210" s="13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</row>
    <row r="211" spans="1:26" ht="12.5" x14ac:dyDescent="0.25">
      <c r="A211" s="13"/>
      <c r="B211" s="13"/>
      <c r="C211" s="13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</row>
    <row r="212" spans="1:26" ht="12.5" x14ac:dyDescent="0.25">
      <c r="A212" s="13"/>
      <c r="B212" s="13"/>
      <c r="C212" s="13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</row>
    <row r="213" spans="1:26" ht="12.5" x14ac:dyDescent="0.25">
      <c r="A213" s="13"/>
      <c r="B213" s="13"/>
      <c r="C213" s="13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</row>
    <row r="214" spans="1:26" ht="12.5" x14ac:dyDescent="0.25">
      <c r="A214" s="13"/>
      <c r="B214" s="13"/>
      <c r="C214" s="13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</row>
    <row r="215" spans="1:26" ht="12.5" x14ac:dyDescent="0.25">
      <c r="A215" s="13"/>
      <c r="B215" s="13"/>
      <c r="C215" s="13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</row>
    <row r="216" spans="1:26" ht="12.5" x14ac:dyDescent="0.25">
      <c r="A216" s="13"/>
      <c r="B216" s="13"/>
      <c r="C216" s="13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</row>
    <row r="217" spans="1:26" ht="12.5" x14ac:dyDescent="0.25">
      <c r="A217" s="13"/>
      <c r="B217" s="13"/>
      <c r="C217" s="13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</row>
    <row r="218" spans="1:26" ht="12.5" x14ac:dyDescent="0.25">
      <c r="A218" s="13"/>
      <c r="B218" s="13"/>
      <c r="C218" s="13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</row>
    <row r="219" spans="1:26" ht="12.5" x14ac:dyDescent="0.25">
      <c r="A219" s="13"/>
      <c r="B219" s="13"/>
      <c r="C219" s="13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spans="1:26" ht="12.5" x14ac:dyDescent="0.25">
      <c r="A220" s="13"/>
      <c r="B220" s="13"/>
      <c r="C220" s="13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spans="1:26" ht="12.5" x14ac:dyDescent="0.25">
      <c r="A221" s="13"/>
      <c r="B221" s="13"/>
      <c r="C221" s="13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spans="1:26" ht="12.5" x14ac:dyDescent="0.25">
      <c r="A222" s="13"/>
      <c r="B222" s="13"/>
      <c r="C222" s="13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spans="1:26" ht="12.5" x14ac:dyDescent="0.25">
      <c r="A223" s="13"/>
      <c r="B223" s="13"/>
      <c r="C223" s="13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spans="1:26" ht="12.5" x14ac:dyDescent="0.25">
      <c r="A224" s="13"/>
      <c r="B224" s="13"/>
      <c r="C224" s="13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</row>
    <row r="225" spans="1:26" ht="12.5" x14ac:dyDescent="0.25">
      <c r="A225" s="13"/>
      <c r="B225" s="13"/>
      <c r="C225" s="13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</row>
    <row r="226" spans="1:26" ht="12.5" x14ac:dyDescent="0.25">
      <c r="A226" s="13"/>
      <c r="B226" s="13"/>
      <c r="C226" s="13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</row>
    <row r="227" spans="1:26" ht="12.5" x14ac:dyDescent="0.25">
      <c r="A227" s="13"/>
      <c r="B227" s="13"/>
      <c r="C227" s="13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</row>
    <row r="228" spans="1:26" ht="12.5" x14ac:dyDescent="0.25">
      <c r="A228" s="13"/>
      <c r="B228" s="13"/>
      <c r="C228" s="13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</row>
    <row r="229" spans="1:26" ht="12.5" x14ac:dyDescent="0.25">
      <c r="A229" s="13"/>
      <c r="B229" s="13"/>
      <c r="C229" s="13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</row>
    <row r="230" spans="1:26" ht="12.5" x14ac:dyDescent="0.25">
      <c r="A230" s="13"/>
      <c r="B230" s="13"/>
      <c r="C230" s="13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spans="1:26" ht="12.5" x14ac:dyDescent="0.25">
      <c r="A231" s="13"/>
      <c r="B231" s="13"/>
      <c r="C231" s="13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spans="1:26" ht="12.5" x14ac:dyDescent="0.25">
      <c r="A232" s="13"/>
      <c r="B232" s="13"/>
      <c r="C232" s="13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spans="1:26" ht="12.5" x14ac:dyDescent="0.25">
      <c r="A233" s="13"/>
      <c r="B233" s="13"/>
      <c r="C233" s="13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spans="1:26" ht="12.5" x14ac:dyDescent="0.25">
      <c r="A234" s="13"/>
      <c r="B234" s="13"/>
      <c r="C234" s="13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spans="1:26" ht="12.5" x14ac:dyDescent="0.25">
      <c r="A235" s="13"/>
      <c r="B235" s="13"/>
      <c r="C235" s="13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spans="1:26" ht="12.5" x14ac:dyDescent="0.25">
      <c r="A236" s="13"/>
      <c r="B236" s="13"/>
      <c r="C236" s="13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spans="1:26" ht="12.5" x14ac:dyDescent="0.25">
      <c r="A237" s="13"/>
      <c r="B237" s="13"/>
      <c r="C237" s="13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spans="1:26" ht="12.5" x14ac:dyDescent="0.25">
      <c r="A238" s="13"/>
      <c r="B238" s="13"/>
      <c r="C238" s="13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spans="1:26" ht="12.5" x14ac:dyDescent="0.25">
      <c r="A239" s="13"/>
      <c r="B239" s="13"/>
      <c r="C239" s="13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spans="1:26" ht="12.5" x14ac:dyDescent="0.25">
      <c r="A240" s="13"/>
      <c r="B240" s="13"/>
      <c r="C240" s="13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spans="1:26" ht="12.5" x14ac:dyDescent="0.25">
      <c r="A241" s="13"/>
      <c r="B241" s="13"/>
      <c r="C241" s="13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spans="1:26" ht="12.5" x14ac:dyDescent="0.25">
      <c r="A242" s="13"/>
      <c r="B242" s="13"/>
      <c r="C242" s="13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spans="1:26" ht="12.5" x14ac:dyDescent="0.25">
      <c r="A243" s="13"/>
      <c r="B243" s="13"/>
      <c r="C243" s="13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spans="1:26" ht="12.5" x14ac:dyDescent="0.25">
      <c r="A244" s="13"/>
      <c r="B244" s="13"/>
      <c r="C244" s="13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spans="1:26" ht="12.5" x14ac:dyDescent="0.25">
      <c r="A245" s="13"/>
      <c r="B245" s="13"/>
      <c r="C245" s="13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</row>
    <row r="246" spans="1:26" ht="12.5" x14ac:dyDescent="0.25">
      <c r="A246" s="13"/>
      <c r="B246" s="13"/>
      <c r="C246" s="13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</row>
    <row r="247" spans="1:26" ht="12.5" x14ac:dyDescent="0.25">
      <c r="A247" s="13"/>
      <c r="B247" s="13"/>
      <c r="C247" s="13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</row>
    <row r="248" spans="1:26" ht="12.5" x14ac:dyDescent="0.25">
      <c r="A248" s="13"/>
      <c r="B248" s="13"/>
      <c r="C248" s="13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spans="1:26" ht="12.5" x14ac:dyDescent="0.25">
      <c r="A249" s="13"/>
      <c r="B249" s="13"/>
      <c r="C249" s="13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spans="1:26" ht="12.5" x14ac:dyDescent="0.25">
      <c r="A250" s="13"/>
      <c r="B250" s="13"/>
      <c r="C250" s="13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spans="1:26" ht="12.5" x14ac:dyDescent="0.25">
      <c r="A251" s="13"/>
      <c r="B251" s="13"/>
      <c r="C251" s="13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spans="1:26" ht="12.5" x14ac:dyDescent="0.25">
      <c r="A252" s="13"/>
      <c r="B252" s="13"/>
      <c r="C252" s="13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spans="1:26" ht="12.5" x14ac:dyDescent="0.25">
      <c r="A253" s="13"/>
      <c r="B253" s="13"/>
      <c r="C253" s="13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spans="1:26" ht="12.5" x14ac:dyDescent="0.25">
      <c r="A254" s="13"/>
      <c r="B254" s="13"/>
      <c r="C254" s="13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spans="1:26" ht="12.5" x14ac:dyDescent="0.25">
      <c r="A255" s="13"/>
      <c r="B255" s="13"/>
      <c r="C255" s="13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</row>
    <row r="256" spans="1:26" ht="12.5" x14ac:dyDescent="0.25">
      <c r="A256" s="13"/>
      <c r="B256" s="13"/>
      <c r="C256" s="13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</row>
    <row r="257" spans="1:26" ht="12.5" x14ac:dyDescent="0.25">
      <c r="A257" s="13"/>
      <c r="B257" s="13"/>
      <c r="C257" s="13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</row>
    <row r="258" spans="1:26" ht="12.5" x14ac:dyDescent="0.25">
      <c r="A258" s="13"/>
      <c r="B258" s="13"/>
      <c r="C258" s="13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</row>
    <row r="259" spans="1:26" ht="12.5" x14ac:dyDescent="0.25">
      <c r="A259" s="13"/>
      <c r="B259" s="13"/>
      <c r="C259" s="13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spans="1:26" ht="12.5" x14ac:dyDescent="0.25">
      <c r="A260" s="13"/>
      <c r="B260" s="13"/>
      <c r="C260" s="13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spans="1:26" ht="12.5" x14ac:dyDescent="0.25">
      <c r="A261" s="13"/>
      <c r="B261" s="13"/>
      <c r="C261" s="13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spans="1:26" ht="12.5" x14ac:dyDescent="0.25">
      <c r="A262" s="13"/>
      <c r="B262" s="13"/>
      <c r="C262" s="13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spans="1:26" ht="12.5" x14ac:dyDescent="0.25">
      <c r="A263" s="13"/>
      <c r="B263" s="13"/>
      <c r="C263" s="13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</row>
    <row r="264" spans="1:26" ht="12.5" x14ac:dyDescent="0.25">
      <c r="A264" s="13"/>
      <c r="B264" s="13"/>
      <c r="C264" s="13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</row>
    <row r="265" spans="1:26" ht="12.5" x14ac:dyDescent="0.25">
      <c r="A265" s="13"/>
      <c r="B265" s="13"/>
      <c r="C265" s="13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</row>
    <row r="266" spans="1:26" ht="12.5" x14ac:dyDescent="0.25">
      <c r="A266" s="13"/>
      <c r="B266" s="13"/>
      <c r="C266" s="13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</row>
    <row r="267" spans="1:26" ht="12.5" x14ac:dyDescent="0.25">
      <c r="A267" s="13"/>
      <c r="B267" s="13"/>
      <c r="C267" s="13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</row>
    <row r="268" spans="1:26" ht="12.5" x14ac:dyDescent="0.25">
      <c r="A268" s="13"/>
      <c r="B268" s="13"/>
      <c r="C268" s="13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</row>
    <row r="269" spans="1:26" ht="12.5" x14ac:dyDescent="0.25">
      <c r="A269" s="13"/>
      <c r="B269" s="13"/>
      <c r="C269" s="13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spans="1:26" ht="12.5" x14ac:dyDescent="0.25">
      <c r="A270" s="13"/>
      <c r="B270" s="13"/>
      <c r="C270" s="13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spans="1:26" ht="12.5" x14ac:dyDescent="0.25">
      <c r="A271" s="13"/>
      <c r="B271" s="13"/>
      <c r="C271" s="13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spans="1:26" ht="12.5" x14ac:dyDescent="0.25">
      <c r="A272" s="13"/>
      <c r="B272" s="13"/>
      <c r="C272" s="13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</row>
    <row r="273" spans="1:26" ht="12.5" x14ac:dyDescent="0.25">
      <c r="A273" s="13"/>
      <c r="B273" s="13"/>
      <c r="C273" s="13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</row>
    <row r="274" spans="1:26" ht="12.5" x14ac:dyDescent="0.25">
      <c r="A274" s="13"/>
      <c r="B274" s="13"/>
      <c r="C274" s="13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</row>
    <row r="275" spans="1:26" ht="12.5" x14ac:dyDescent="0.25">
      <c r="A275" s="13"/>
      <c r="B275" s="13"/>
      <c r="C275" s="13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</row>
    <row r="276" spans="1:26" ht="12.5" x14ac:dyDescent="0.25">
      <c r="A276" s="13"/>
      <c r="B276" s="13"/>
      <c r="C276" s="13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</row>
    <row r="277" spans="1:26" ht="12.5" x14ac:dyDescent="0.25">
      <c r="A277" s="13"/>
      <c r="B277" s="13"/>
      <c r="C277" s="13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spans="1:26" ht="12.5" x14ac:dyDescent="0.25">
      <c r="A278" s="13"/>
      <c r="B278" s="13"/>
      <c r="C278" s="13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spans="1:26" ht="12.5" x14ac:dyDescent="0.25">
      <c r="A279" s="13"/>
      <c r="B279" s="13"/>
      <c r="C279" s="13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spans="1:26" ht="12.5" x14ac:dyDescent="0.25">
      <c r="A280" s="13"/>
      <c r="B280" s="13"/>
      <c r="C280" s="13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spans="1:26" ht="12.5" x14ac:dyDescent="0.25">
      <c r="A281" s="13"/>
      <c r="B281" s="13"/>
      <c r="C281" s="13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</row>
    <row r="282" spans="1:26" ht="12.5" x14ac:dyDescent="0.25">
      <c r="A282" s="13"/>
      <c r="B282" s="13"/>
      <c r="C282" s="13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</row>
    <row r="283" spans="1:26" ht="12.5" x14ac:dyDescent="0.25">
      <c r="A283" s="13"/>
      <c r="B283" s="13"/>
      <c r="C283" s="13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</row>
    <row r="284" spans="1:26" ht="12.5" x14ac:dyDescent="0.25">
      <c r="A284" s="13"/>
      <c r="B284" s="13"/>
      <c r="C284" s="13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</row>
    <row r="285" spans="1:26" ht="12.5" x14ac:dyDescent="0.25">
      <c r="A285" s="13"/>
      <c r="B285" s="13"/>
      <c r="C285" s="13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</row>
    <row r="286" spans="1:26" ht="12.5" x14ac:dyDescent="0.25">
      <c r="A286" s="13"/>
      <c r="B286" s="13"/>
      <c r="C286" s="13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spans="1:26" ht="12.5" x14ac:dyDescent="0.25">
      <c r="A287" s="13"/>
      <c r="B287" s="13"/>
      <c r="C287" s="13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spans="1:26" ht="12.5" x14ac:dyDescent="0.25">
      <c r="A288" s="13"/>
      <c r="B288" s="13"/>
      <c r="C288" s="13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spans="1:26" ht="12.5" x14ac:dyDescent="0.25">
      <c r="A289" s="13"/>
      <c r="B289" s="13"/>
      <c r="C289" s="13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spans="1:26" ht="12.5" x14ac:dyDescent="0.25">
      <c r="A290" s="13"/>
      <c r="B290" s="13"/>
      <c r="C290" s="13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</row>
    <row r="291" spans="1:26" ht="12.5" x14ac:dyDescent="0.25">
      <c r="A291" s="13"/>
      <c r="B291" s="13"/>
      <c r="C291" s="13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</row>
    <row r="292" spans="1:26" ht="12.5" x14ac:dyDescent="0.25">
      <c r="A292" s="13"/>
      <c r="B292" s="13"/>
      <c r="C292" s="13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</row>
    <row r="293" spans="1:26" ht="12.5" x14ac:dyDescent="0.25">
      <c r="A293" s="13"/>
      <c r="B293" s="13"/>
      <c r="C293" s="13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spans="1:26" ht="12.5" x14ac:dyDescent="0.25">
      <c r="A294" s="13"/>
      <c r="B294" s="13"/>
      <c r="C294" s="13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spans="1:26" ht="12.5" x14ac:dyDescent="0.25">
      <c r="A295" s="13"/>
      <c r="B295" s="13"/>
      <c r="C295" s="13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spans="1:26" ht="12.5" x14ac:dyDescent="0.25">
      <c r="A296" s="13"/>
      <c r="B296" s="13"/>
      <c r="C296" s="13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spans="1:26" ht="12.5" x14ac:dyDescent="0.25">
      <c r="A297" s="13"/>
      <c r="B297" s="13"/>
      <c r="C297" s="13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spans="1:26" ht="12.5" x14ac:dyDescent="0.25">
      <c r="A298" s="13"/>
      <c r="B298" s="13"/>
      <c r="C298" s="13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spans="1:26" ht="12.5" x14ac:dyDescent="0.25">
      <c r="A299" s="13"/>
      <c r="B299" s="13"/>
      <c r="C299" s="13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</row>
    <row r="300" spans="1:26" ht="12.5" x14ac:dyDescent="0.25">
      <c r="A300" s="13"/>
      <c r="B300" s="13"/>
      <c r="C300" s="13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</row>
    <row r="301" spans="1:26" ht="12.5" x14ac:dyDescent="0.25">
      <c r="A301" s="13"/>
      <c r="B301" s="13"/>
      <c r="C301" s="13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</row>
    <row r="302" spans="1:26" ht="12.5" x14ac:dyDescent="0.25">
      <c r="A302" s="13"/>
      <c r="B302" s="13"/>
      <c r="C302" s="13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</row>
    <row r="303" spans="1:26" ht="12.5" x14ac:dyDescent="0.25">
      <c r="A303" s="13"/>
      <c r="B303" s="13"/>
      <c r="C303" s="13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spans="1:26" ht="12.5" x14ac:dyDescent="0.25">
      <c r="A304" s="13"/>
      <c r="B304" s="13"/>
      <c r="C304" s="13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spans="1:26" ht="12.5" x14ac:dyDescent="0.25">
      <c r="A305" s="13"/>
      <c r="B305" s="13"/>
      <c r="C305" s="13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spans="1:26" ht="12.5" x14ac:dyDescent="0.25">
      <c r="A306" s="13"/>
      <c r="B306" s="13"/>
      <c r="C306" s="13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spans="1:26" ht="12.5" x14ac:dyDescent="0.25">
      <c r="A307" s="13"/>
      <c r="B307" s="13"/>
      <c r="C307" s="13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spans="1:26" ht="12.5" x14ac:dyDescent="0.25">
      <c r="A308" s="13"/>
      <c r="B308" s="13"/>
      <c r="C308" s="13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</row>
    <row r="309" spans="1:26" ht="12.5" x14ac:dyDescent="0.25">
      <c r="A309" s="13"/>
      <c r="B309" s="13"/>
      <c r="C309" s="13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</row>
    <row r="310" spans="1:26" ht="12.5" x14ac:dyDescent="0.25">
      <c r="A310" s="13"/>
      <c r="B310" s="13"/>
      <c r="C310" s="13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</row>
    <row r="311" spans="1:26" ht="12.5" x14ac:dyDescent="0.25">
      <c r="A311" s="13"/>
      <c r="B311" s="13"/>
      <c r="C311" s="13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</row>
    <row r="312" spans="1:26" ht="12.5" x14ac:dyDescent="0.25">
      <c r="A312" s="13"/>
      <c r="B312" s="13"/>
      <c r="C312" s="13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spans="1:26" ht="12.5" x14ac:dyDescent="0.25">
      <c r="A313" s="13"/>
      <c r="B313" s="13"/>
      <c r="C313" s="13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spans="1:26" ht="12.5" x14ac:dyDescent="0.25">
      <c r="A314" s="13"/>
      <c r="B314" s="13"/>
      <c r="C314" s="13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spans="1:26" ht="12.5" x14ac:dyDescent="0.25">
      <c r="A315" s="13"/>
      <c r="B315" s="13"/>
      <c r="C315" s="13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spans="1:26" ht="12.5" x14ac:dyDescent="0.25">
      <c r="A316" s="13"/>
      <c r="B316" s="13"/>
      <c r="C316" s="13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spans="1:26" ht="12.5" x14ac:dyDescent="0.25">
      <c r="A317" s="13"/>
      <c r="B317" s="13"/>
      <c r="C317" s="13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</row>
    <row r="318" spans="1:26" ht="12.5" x14ac:dyDescent="0.25">
      <c r="A318" s="13"/>
      <c r="B318" s="13"/>
      <c r="C318" s="13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</row>
    <row r="319" spans="1:26" ht="12.5" x14ac:dyDescent="0.25">
      <c r="A319" s="13"/>
      <c r="B319" s="13"/>
      <c r="C319" s="13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</row>
    <row r="320" spans="1:26" ht="12.5" x14ac:dyDescent="0.25">
      <c r="A320" s="13"/>
      <c r="B320" s="13"/>
      <c r="C320" s="13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</row>
    <row r="321" spans="1:26" ht="12.5" x14ac:dyDescent="0.25">
      <c r="A321" s="13"/>
      <c r="B321" s="13"/>
      <c r="C321" s="13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</row>
    <row r="322" spans="1:26" ht="12.5" x14ac:dyDescent="0.25">
      <c r="A322" s="13"/>
      <c r="B322" s="13"/>
      <c r="C322" s="13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spans="1:26" ht="12.5" x14ac:dyDescent="0.25">
      <c r="A323" s="13"/>
      <c r="B323" s="13"/>
      <c r="C323" s="13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spans="1:26" ht="12.5" x14ac:dyDescent="0.25">
      <c r="A324" s="13"/>
      <c r="B324" s="13"/>
      <c r="C324" s="13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spans="1:26" ht="12.5" x14ac:dyDescent="0.25">
      <c r="A325" s="13"/>
      <c r="B325" s="13"/>
      <c r="C325" s="13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</row>
    <row r="326" spans="1:26" ht="12.5" x14ac:dyDescent="0.25">
      <c r="A326" s="13"/>
      <c r="B326" s="13"/>
      <c r="C326" s="13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</row>
    <row r="327" spans="1:26" ht="12.5" x14ac:dyDescent="0.25">
      <c r="A327" s="13"/>
      <c r="B327" s="13"/>
      <c r="C327" s="13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</row>
    <row r="328" spans="1:26" ht="12.5" x14ac:dyDescent="0.25">
      <c r="A328" s="13"/>
      <c r="B328" s="13"/>
      <c r="C328" s="13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</row>
    <row r="329" spans="1:26" ht="12.5" x14ac:dyDescent="0.25">
      <c r="A329" s="13"/>
      <c r="B329" s="13"/>
      <c r="C329" s="13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spans="1:26" ht="12.5" x14ac:dyDescent="0.25">
      <c r="A330" s="13"/>
      <c r="B330" s="13"/>
      <c r="C330" s="13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spans="1:26" ht="12.5" x14ac:dyDescent="0.25">
      <c r="A331" s="13"/>
      <c r="B331" s="13"/>
      <c r="C331" s="13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spans="1:26" ht="12.5" x14ac:dyDescent="0.25">
      <c r="A332" s="13"/>
      <c r="B332" s="13"/>
      <c r="C332" s="13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spans="1:26" ht="12.5" x14ac:dyDescent="0.25">
      <c r="A333" s="13"/>
      <c r="B333" s="13"/>
      <c r="C333" s="13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spans="1:26" ht="12.5" x14ac:dyDescent="0.25">
      <c r="A334" s="13"/>
      <c r="B334" s="13"/>
      <c r="C334" s="13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</row>
    <row r="335" spans="1:26" ht="12.5" x14ac:dyDescent="0.25">
      <c r="A335" s="13"/>
      <c r="B335" s="13"/>
      <c r="C335" s="13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</row>
    <row r="336" spans="1:26" ht="12.5" x14ac:dyDescent="0.25">
      <c r="A336" s="13"/>
      <c r="B336" s="13"/>
      <c r="C336" s="13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</row>
    <row r="337" spans="1:26" ht="12.5" x14ac:dyDescent="0.25">
      <c r="A337" s="13"/>
      <c r="B337" s="13"/>
      <c r="C337" s="13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spans="1:26" ht="12.5" x14ac:dyDescent="0.25">
      <c r="A338" s="13"/>
      <c r="B338" s="13"/>
      <c r="C338" s="13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spans="1:26" ht="12.5" x14ac:dyDescent="0.25">
      <c r="A339" s="13"/>
      <c r="B339" s="13"/>
      <c r="C339" s="13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spans="1:26" ht="12.5" x14ac:dyDescent="0.25">
      <c r="A340" s="13"/>
      <c r="B340" s="13"/>
      <c r="C340" s="13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spans="1:26" ht="12.5" x14ac:dyDescent="0.25">
      <c r="A341" s="13"/>
      <c r="B341" s="13"/>
      <c r="C341" s="13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</row>
    <row r="342" spans="1:26" ht="12.5" x14ac:dyDescent="0.25">
      <c r="A342" s="13"/>
      <c r="B342" s="13"/>
      <c r="C342" s="13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</row>
    <row r="343" spans="1:26" ht="12.5" x14ac:dyDescent="0.25">
      <c r="A343" s="13"/>
      <c r="B343" s="13"/>
      <c r="C343" s="13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spans="1:26" ht="12.5" x14ac:dyDescent="0.25">
      <c r="A344" s="13"/>
      <c r="B344" s="13"/>
      <c r="C344" s="13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spans="1:26" ht="12.5" x14ac:dyDescent="0.25">
      <c r="A345" s="13"/>
      <c r="B345" s="13"/>
      <c r="C345" s="13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spans="1:26" ht="12.5" x14ac:dyDescent="0.25">
      <c r="A346" s="13"/>
      <c r="B346" s="13"/>
      <c r="C346" s="13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spans="1:26" ht="12.5" x14ac:dyDescent="0.25">
      <c r="A347" s="13"/>
      <c r="B347" s="13"/>
      <c r="C347" s="13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spans="1:26" ht="12.5" x14ac:dyDescent="0.25">
      <c r="A348" s="13"/>
      <c r="B348" s="13"/>
      <c r="C348" s="13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spans="1:26" ht="12.5" x14ac:dyDescent="0.25">
      <c r="A349" s="13"/>
      <c r="B349" s="13"/>
      <c r="C349" s="13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</row>
    <row r="350" spans="1:26" ht="12.5" x14ac:dyDescent="0.25">
      <c r="A350" s="13"/>
      <c r="B350" s="13"/>
      <c r="C350" s="13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</row>
    <row r="351" spans="1:26" ht="12.5" x14ac:dyDescent="0.25">
      <c r="A351" s="13"/>
      <c r="B351" s="13"/>
      <c r="C351" s="13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spans="1:26" ht="12.5" x14ac:dyDescent="0.25">
      <c r="A352" s="13"/>
      <c r="B352" s="13"/>
      <c r="C352" s="13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</row>
    <row r="353" spans="1:26" ht="12.5" x14ac:dyDescent="0.25">
      <c r="A353" s="13"/>
      <c r="B353" s="13"/>
      <c r="C353" s="13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</row>
    <row r="354" spans="1:26" ht="12.5" x14ac:dyDescent="0.25">
      <c r="A354" s="13"/>
      <c r="B354" s="13"/>
      <c r="C354" s="13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spans="1:26" ht="12.5" x14ac:dyDescent="0.25">
      <c r="A355" s="13"/>
      <c r="B355" s="13"/>
      <c r="C355" s="13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spans="1:26" ht="12.5" x14ac:dyDescent="0.25">
      <c r="A356" s="13"/>
      <c r="B356" s="13"/>
      <c r="C356" s="13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spans="1:26" ht="12.5" x14ac:dyDescent="0.25">
      <c r="A357" s="13"/>
      <c r="B357" s="13"/>
      <c r="C357" s="13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spans="1:26" ht="12.5" x14ac:dyDescent="0.25">
      <c r="A358" s="13"/>
      <c r="B358" s="13"/>
      <c r="C358" s="13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</row>
    <row r="359" spans="1:26" ht="12.5" x14ac:dyDescent="0.25">
      <c r="A359" s="13"/>
      <c r="B359" s="13"/>
      <c r="C359" s="13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spans="1:26" ht="12.5" x14ac:dyDescent="0.25">
      <c r="A360" s="13"/>
      <c r="B360" s="13"/>
      <c r="C360" s="13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spans="1:26" ht="12.5" x14ac:dyDescent="0.25">
      <c r="A361" s="13"/>
      <c r="B361" s="13"/>
      <c r="C361" s="13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spans="1:26" ht="12.5" x14ac:dyDescent="0.25">
      <c r="A362" s="13"/>
      <c r="B362" s="13"/>
      <c r="C362" s="13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spans="1:26" ht="12.5" x14ac:dyDescent="0.25">
      <c r="A363" s="13"/>
      <c r="B363" s="13"/>
      <c r="C363" s="13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spans="1:26" ht="12.5" x14ac:dyDescent="0.25">
      <c r="A364" s="13"/>
      <c r="B364" s="13"/>
      <c r="C364" s="13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spans="1:26" ht="12.5" x14ac:dyDescent="0.25">
      <c r="A365" s="13"/>
      <c r="B365" s="13"/>
      <c r="C365" s="13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spans="1:26" ht="12.5" x14ac:dyDescent="0.25">
      <c r="A366" s="13"/>
      <c r="B366" s="13"/>
      <c r="C366" s="13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</row>
    <row r="367" spans="1:26" ht="12.5" x14ac:dyDescent="0.25">
      <c r="A367" s="13"/>
      <c r="B367" s="13"/>
      <c r="C367" s="13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</row>
    <row r="368" spans="1:26" ht="12.5" x14ac:dyDescent="0.25">
      <c r="A368" s="13"/>
      <c r="B368" s="13"/>
      <c r="C368" s="13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</row>
    <row r="369" spans="1:26" ht="12.5" x14ac:dyDescent="0.25">
      <c r="A369" s="13"/>
      <c r="B369" s="13"/>
      <c r="C369" s="13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spans="1:26" ht="12.5" x14ac:dyDescent="0.25">
      <c r="A370" s="13"/>
      <c r="B370" s="13"/>
      <c r="C370" s="13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spans="1:26" ht="12.5" x14ac:dyDescent="0.25">
      <c r="A371" s="13"/>
      <c r="B371" s="13"/>
      <c r="C371" s="13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spans="1:26" ht="12.5" x14ac:dyDescent="0.25">
      <c r="A372" s="13"/>
      <c r="B372" s="13"/>
      <c r="C372" s="13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spans="1:26" ht="12.5" x14ac:dyDescent="0.25">
      <c r="A373" s="13"/>
      <c r="B373" s="13"/>
      <c r="C373" s="13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</row>
    <row r="374" spans="1:26" ht="12.5" x14ac:dyDescent="0.25">
      <c r="A374" s="13"/>
      <c r="B374" s="13"/>
      <c r="C374" s="13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</row>
    <row r="375" spans="1:26" ht="12.5" x14ac:dyDescent="0.25">
      <c r="A375" s="13"/>
      <c r="B375" s="13"/>
      <c r="C375" s="13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</row>
    <row r="376" spans="1:26" ht="12.5" x14ac:dyDescent="0.25">
      <c r="A376" s="13"/>
      <c r="B376" s="13"/>
      <c r="C376" s="13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spans="1:26" ht="12.5" x14ac:dyDescent="0.25">
      <c r="A377" s="13"/>
      <c r="B377" s="13"/>
      <c r="C377" s="13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spans="1:26" ht="12.5" x14ac:dyDescent="0.25">
      <c r="A378" s="13"/>
      <c r="B378" s="13"/>
      <c r="C378" s="13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spans="1:26" ht="12.5" x14ac:dyDescent="0.25">
      <c r="A379" s="13"/>
      <c r="B379" s="13"/>
      <c r="C379" s="13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spans="1:26" ht="12.5" x14ac:dyDescent="0.25">
      <c r="A380" s="13"/>
      <c r="B380" s="13"/>
      <c r="C380" s="13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</row>
    <row r="381" spans="1:26" ht="12.5" x14ac:dyDescent="0.25">
      <c r="A381" s="13"/>
      <c r="B381" s="13"/>
      <c r="C381" s="13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</row>
    <row r="382" spans="1:26" ht="12.5" x14ac:dyDescent="0.25">
      <c r="A382" s="13"/>
      <c r="B382" s="13"/>
      <c r="C382" s="13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spans="1:26" ht="12.5" x14ac:dyDescent="0.25">
      <c r="A383" s="13"/>
      <c r="B383" s="13"/>
      <c r="C383" s="13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spans="1:26" ht="12.5" x14ac:dyDescent="0.25">
      <c r="A384" s="13"/>
      <c r="B384" s="13"/>
      <c r="C384" s="13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spans="1:26" ht="12.5" x14ac:dyDescent="0.25">
      <c r="A385" s="13"/>
      <c r="B385" s="13"/>
      <c r="C385" s="13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spans="1:26" ht="12.5" x14ac:dyDescent="0.25">
      <c r="A386" s="13"/>
      <c r="B386" s="13"/>
      <c r="C386" s="13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spans="1:26" ht="12.5" x14ac:dyDescent="0.25">
      <c r="A387" s="13"/>
      <c r="B387" s="13"/>
      <c r="C387" s="13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</row>
    <row r="388" spans="1:26" ht="12.5" x14ac:dyDescent="0.25">
      <c r="A388" s="13"/>
      <c r="B388" s="13"/>
      <c r="C388" s="13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</row>
    <row r="389" spans="1:26" ht="12.5" x14ac:dyDescent="0.25">
      <c r="A389" s="13"/>
      <c r="B389" s="13"/>
      <c r="C389" s="13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spans="1:26" ht="12.5" x14ac:dyDescent="0.25">
      <c r="A390" s="13"/>
      <c r="B390" s="13"/>
      <c r="C390" s="13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spans="1:26" ht="12.5" x14ac:dyDescent="0.25">
      <c r="A391" s="13"/>
      <c r="B391" s="13"/>
      <c r="C391" s="13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spans="1:26" ht="12.5" x14ac:dyDescent="0.25">
      <c r="A392" s="13"/>
      <c r="B392" s="13"/>
      <c r="C392" s="13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spans="1:26" ht="12.5" x14ac:dyDescent="0.25">
      <c r="A393" s="13"/>
      <c r="B393" s="13"/>
      <c r="C393" s="13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</row>
    <row r="394" spans="1:26" ht="12.5" x14ac:dyDescent="0.25">
      <c r="A394" s="13"/>
      <c r="B394" s="13"/>
      <c r="C394" s="13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</row>
    <row r="395" spans="1:26" ht="12.5" x14ac:dyDescent="0.25">
      <c r="A395" s="13"/>
      <c r="B395" s="13"/>
      <c r="C395" s="13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spans="1:26" ht="12.5" x14ac:dyDescent="0.25">
      <c r="A396" s="13"/>
      <c r="B396" s="13"/>
      <c r="C396" s="13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spans="1:26" ht="12.5" x14ac:dyDescent="0.25">
      <c r="A397" s="13"/>
      <c r="B397" s="13"/>
      <c r="C397" s="13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spans="1:26" ht="12.5" x14ac:dyDescent="0.25">
      <c r="A398" s="13"/>
      <c r="B398" s="13"/>
      <c r="C398" s="13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spans="1:26" ht="12.5" x14ac:dyDescent="0.25">
      <c r="A399" s="13"/>
      <c r="B399" s="13"/>
      <c r="C399" s="13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</row>
    <row r="400" spans="1:26" ht="12.5" x14ac:dyDescent="0.25">
      <c r="A400" s="13"/>
      <c r="B400" s="13"/>
      <c r="C400" s="13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</row>
    <row r="401" spans="1:26" ht="12.5" x14ac:dyDescent="0.25">
      <c r="A401" s="13"/>
      <c r="B401" s="13"/>
      <c r="C401" s="13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spans="1:26" ht="12.5" x14ac:dyDescent="0.25">
      <c r="A402" s="13"/>
      <c r="B402" s="13"/>
      <c r="C402" s="13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spans="1:26" ht="12.5" x14ac:dyDescent="0.25">
      <c r="A403" s="13"/>
      <c r="B403" s="13"/>
      <c r="C403" s="13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spans="1:26" ht="12.5" x14ac:dyDescent="0.25">
      <c r="A404" s="13"/>
      <c r="B404" s="13"/>
      <c r="C404" s="13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spans="1:26" ht="12.5" x14ac:dyDescent="0.25">
      <c r="A405" s="13"/>
      <c r="B405" s="13"/>
      <c r="C405" s="13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</row>
    <row r="406" spans="1:26" ht="12.5" x14ac:dyDescent="0.25">
      <c r="A406" s="13"/>
      <c r="B406" s="13"/>
      <c r="C406" s="13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</row>
    <row r="407" spans="1:26" ht="12.5" x14ac:dyDescent="0.25">
      <c r="A407" s="13"/>
      <c r="B407" s="13"/>
      <c r="C407" s="13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spans="1:26" ht="12.5" x14ac:dyDescent="0.25">
      <c r="A408" s="13"/>
      <c r="B408" s="13"/>
      <c r="C408" s="13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spans="1:26" ht="12.5" x14ac:dyDescent="0.25">
      <c r="A409" s="13"/>
      <c r="B409" s="13"/>
      <c r="C409" s="13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spans="1:26" ht="12.5" x14ac:dyDescent="0.25">
      <c r="A410" s="13"/>
      <c r="B410" s="13"/>
      <c r="C410" s="13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spans="1:26" ht="12.5" x14ac:dyDescent="0.25">
      <c r="A411" s="13"/>
      <c r="B411" s="13"/>
      <c r="C411" s="13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spans="1:26" ht="12.5" x14ac:dyDescent="0.25">
      <c r="A412" s="13"/>
      <c r="B412" s="13"/>
      <c r="C412" s="13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</row>
    <row r="413" spans="1:26" ht="12.5" x14ac:dyDescent="0.25">
      <c r="A413" s="13"/>
      <c r="B413" s="13"/>
      <c r="C413" s="13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</row>
    <row r="414" spans="1:26" ht="12.5" x14ac:dyDescent="0.25">
      <c r="A414" s="13"/>
      <c r="B414" s="13"/>
      <c r="C414" s="13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spans="1:26" ht="12.5" x14ac:dyDescent="0.25">
      <c r="A415" s="13"/>
      <c r="B415" s="13"/>
      <c r="C415" s="13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spans="1:26" ht="12.5" x14ac:dyDescent="0.25">
      <c r="A416" s="13"/>
      <c r="B416" s="13"/>
      <c r="C416" s="13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spans="1:26" ht="12.5" x14ac:dyDescent="0.25">
      <c r="A417" s="13"/>
      <c r="B417" s="13"/>
      <c r="C417" s="13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spans="1:26" ht="12.5" x14ac:dyDescent="0.25">
      <c r="A418" s="13"/>
      <c r="B418" s="13"/>
      <c r="C418" s="13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spans="1:26" ht="12.5" x14ac:dyDescent="0.25">
      <c r="A419" s="13"/>
      <c r="B419" s="13"/>
      <c r="C419" s="13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spans="1:26" ht="12.5" x14ac:dyDescent="0.25">
      <c r="A420" s="13"/>
      <c r="B420" s="13"/>
      <c r="C420" s="13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</row>
    <row r="421" spans="1:26" ht="12.5" x14ac:dyDescent="0.25">
      <c r="A421" s="13"/>
      <c r="B421" s="13"/>
      <c r="C421" s="13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</row>
    <row r="422" spans="1:26" ht="12.5" x14ac:dyDescent="0.25">
      <c r="A422" s="13"/>
      <c r="B422" s="13"/>
      <c r="C422" s="13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</row>
    <row r="423" spans="1:26" ht="12.5" x14ac:dyDescent="0.25">
      <c r="A423" s="13"/>
      <c r="B423" s="13"/>
      <c r="C423" s="13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spans="1:26" ht="12.5" x14ac:dyDescent="0.25">
      <c r="A424" s="13"/>
      <c r="B424" s="13"/>
      <c r="C424" s="13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spans="1:26" ht="12.5" x14ac:dyDescent="0.25">
      <c r="A425" s="13"/>
      <c r="B425" s="13"/>
      <c r="C425" s="13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spans="1:26" ht="12.5" x14ac:dyDescent="0.25">
      <c r="A426" s="13"/>
      <c r="B426" s="13"/>
      <c r="C426" s="13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spans="1:26" ht="12.5" x14ac:dyDescent="0.25">
      <c r="A427" s="13"/>
      <c r="B427" s="13"/>
      <c r="C427" s="13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</row>
    <row r="428" spans="1:26" ht="12.5" x14ac:dyDescent="0.25">
      <c r="A428" s="13"/>
      <c r="B428" s="13"/>
      <c r="C428" s="13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</row>
    <row r="429" spans="1:26" ht="12.5" x14ac:dyDescent="0.25">
      <c r="A429" s="13"/>
      <c r="B429" s="13"/>
      <c r="C429" s="13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spans="1:26" ht="12.5" x14ac:dyDescent="0.25">
      <c r="A430" s="13"/>
      <c r="B430" s="13"/>
      <c r="C430" s="13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spans="1:26" ht="12.5" x14ac:dyDescent="0.25">
      <c r="A431" s="13"/>
      <c r="B431" s="13"/>
      <c r="C431" s="13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</row>
    <row r="432" spans="1:26" ht="12.5" x14ac:dyDescent="0.25">
      <c r="A432" s="13"/>
      <c r="B432" s="13"/>
      <c r="C432" s="13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</row>
    <row r="433" spans="1:26" ht="12.5" x14ac:dyDescent="0.25">
      <c r="A433" s="13"/>
      <c r="B433" s="13"/>
      <c r="C433" s="13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spans="1:26" ht="12.5" x14ac:dyDescent="0.25">
      <c r="A434" s="13"/>
      <c r="B434" s="13"/>
      <c r="C434" s="13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spans="1:26" ht="12.5" x14ac:dyDescent="0.25">
      <c r="A435" s="13"/>
      <c r="B435" s="13"/>
      <c r="C435" s="13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spans="1:26" ht="12.5" x14ac:dyDescent="0.25">
      <c r="A436" s="13"/>
      <c r="B436" s="13"/>
      <c r="C436" s="13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spans="1:26" ht="12.5" x14ac:dyDescent="0.25">
      <c r="A437" s="13"/>
      <c r="B437" s="13"/>
      <c r="C437" s="13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spans="1:26" ht="12.5" x14ac:dyDescent="0.25">
      <c r="A438" s="13"/>
      <c r="B438" s="13"/>
      <c r="C438" s="13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spans="1:26" ht="12.5" x14ac:dyDescent="0.25">
      <c r="A439" s="13"/>
      <c r="B439" s="13"/>
      <c r="C439" s="13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spans="1:26" ht="12.5" x14ac:dyDescent="0.25">
      <c r="A440" s="13"/>
      <c r="B440" s="13"/>
      <c r="C440" s="13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spans="1:26" ht="12.5" x14ac:dyDescent="0.25">
      <c r="A441" s="13"/>
      <c r="B441" s="13"/>
      <c r="C441" s="13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spans="1:26" ht="12.5" x14ac:dyDescent="0.25">
      <c r="A442" s="13"/>
      <c r="B442" s="13"/>
      <c r="C442" s="13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spans="1:26" ht="12.5" x14ac:dyDescent="0.25">
      <c r="A443" s="13"/>
      <c r="B443" s="13"/>
      <c r="C443" s="13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spans="1:26" ht="12.5" x14ac:dyDescent="0.25">
      <c r="A444" s="13"/>
      <c r="B444" s="13"/>
      <c r="C444" s="13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spans="1:26" ht="12.5" x14ac:dyDescent="0.25">
      <c r="A445" s="13"/>
      <c r="B445" s="13"/>
      <c r="C445" s="13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spans="1:26" ht="12.5" x14ac:dyDescent="0.25">
      <c r="A446" s="13"/>
      <c r="B446" s="13"/>
      <c r="C446" s="13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spans="1:26" ht="12.5" x14ac:dyDescent="0.25">
      <c r="A447" s="13"/>
      <c r="B447" s="13"/>
      <c r="C447" s="13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spans="1:26" ht="12.5" x14ac:dyDescent="0.25">
      <c r="A448" s="13"/>
      <c r="B448" s="13"/>
      <c r="C448" s="13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spans="1:26" ht="12.5" x14ac:dyDescent="0.25">
      <c r="A449" s="13"/>
      <c r="B449" s="13"/>
      <c r="C449" s="13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spans="1:26" ht="12.5" x14ac:dyDescent="0.25">
      <c r="A450" s="13"/>
      <c r="B450" s="13"/>
      <c r="C450" s="13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spans="1:26" ht="12.5" x14ac:dyDescent="0.25">
      <c r="A451" s="13"/>
      <c r="B451" s="13"/>
      <c r="C451" s="13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spans="1:26" ht="12.5" x14ac:dyDescent="0.25">
      <c r="A452" s="13"/>
      <c r="B452" s="13"/>
      <c r="C452" s="13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spans="1:26" ht="12.5" x14ac:dyDescent="0.25">
      <c r="A453" s="13"/>
      <c r="B453" s="13"/>
      <c r="C453" s="13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spans="1:26" ht="12.5" x14ac:dyDescent="0.25">
      <c r="A454" s="13"/>
      <c r="B454" s="13"/>
      <c r="C454" s="13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spans="1:26" ht="12.5" x14ac:dyDescent="0.25">
      <c r="A455" s="13"/>
      <c r="B455" s="13"/>
      <c r="C455" s="13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spans="1:26" ht="12.5" x14ac:dyDescent="0.25">
      <c r="A456" s="13"/>
      <c r="B456" s="13"/>
      <c r="C456" s="13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spans="1:26" ht="12.5" x14ac:dyDescent="0.25">
      <c r="A457" s="13"/>
      <c r="B457" s="13"/>
      <c r="C457" s="13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spans="1:26" ht="12.5" x14ac:dyDescent="0.25">
      <c r="A458" s="13"/>
      <c r="B458" s="13"/>
      <c r="C458" s="13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spans="1:26" ht="12.5" x14ac:dyDescent="0.25">
      <c r="A459" s="13"/>
      <c r="B459" s="13"/>
      <c r="C459" s="13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spans="1:26" ht="12.5" x14ac:dyDescent="0.25">
      <c r="A460" s="13"/>
      <c r="B460" s="13"/>
      <c r="C460" s="13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spans="1:26" ht="12.5" x14ac:dyDescent="0.25">
      <c r="A461" s="13"/>
      <c r="B461" s="13"/>
      <c r="C461" s="13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spans="1:26" ht="12.5" x14ac:dyDescent="0.25">
      <c r="A462" s="13"/>
      <c r="B462" s="13"/>
      <c r="C462" s="13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spans="1:26" ht="12.5" x14ac:dyDescent="0.25">
      <c r="A463" s="13"/>
      <c r="B463" s="13"/>
      <c r="C463" s="13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spans="1:26" ht="12.5" x14ac:dyDescent="0.25">
      <c r="A464" s="13"/>
      <c r="B464" s="13"/>
      <c r="C464" s="13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spans="1:26" ht="12.5" x14ac:dyDescent="0.25">
      <c r="A465" s="13"/>
      <c r="B465" s="13"/>
      <c r="C465" s="13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spans="1:26" ht="12.5" x14ac:dyDescent="0.25">
      <c r="A466" s="13"/>
      <c r="B466" s="13"/>
      <c r="C466" s="13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spans="1:26" ht="12.5" x14ac:dyDescent="0.25">
      <c r="A467" s="13"/>
      <c r="B467" s="13"/>
      <c r="C467" s="13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spans="1:26" ht="12.5" x14ac:dyDescent="0.25">
      <c r="A468" s="13"/>
      <c r="B468" s="13"/>
      <c r="C468" s="13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spans="1:26" ht="12.5" x14ac:dyDescent="0.25">
      <c r="A469" s="13"/>
      <c r="B469" s="13"/>
      <c r="C469" s="13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spans="1:26" ht="12.5" x14ac:dyDescent="0.25">
      <c r="A470" s="13"/>
      <c r="B470" s="13"/>
      <c r="C470" s="13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spans="1:26" ht="12.5" x14ac:dyDescent="0.25">
      <c r="A471" s="13"/>
      <c r="B471" s="13"/>
      <c r="C471" s="13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</row>
    <row r="472" spans="1:26" ht="12.5" x14ac:dyDescent="0.25">
      <c r="A472" s="13"/>
      <c r="B472" s="13"/>
      <c r="C472" s="13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</row>
    <row r="473" spans="1:26" ht="12.5" x14ac:dyDescent="0.25">
      <c r="A473" s="13"/>
      <c r="B473" s="13"/>
      <c r="C473" s="13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</row>
    <row r="474" spans="1:26" ht="12.5" x14ac:dyDescent="0.25">
      <c r="A474" s="13"/>
      <c r="B474" s="13"/>
      <c r="C474" s="13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spans="1:26" ht="12.5" x14ac:dyDescent="0.25">
      <c r="A475" s="13"/>
      <c r="B475" s="13"/>
      <c r="C475" s="13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spans="1:26" ht="12.5" x14ac:dyDescent="0.25">
      <c r="A476" s="13"/>
      <c r="B476" s="13"/>
      <c r="C476" s="13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spans="1:26" ht="12.5" x14ac:dyDescent="0.25">
      <c r="A477" s="13"/>
      <c r="B477" s="13"/>
      <c r="C477" s="13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spans="1:26" ht="12.5" x14ac:dyDescent="0.25">
      <c r="A478" s="13"/>
      <c r="B478" s="13"/>
      <c r="C478" s="13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spans="1:26" ht="12.5" x14ac:dyDescent="0.25">
      <c r="A479" s="13"/>
      <c r="B479" s="13"/>
      <c r="C479" s="13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spans="1:26" ht="12.5" x14ac:dyDescent="0.25">
      <c r="A480" s="13"/>
      <c r="B480" s="13"/>
      <c r="C480" s="13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spans="1:26" ht="12.5" x14ac:dyDescent="0.25">
      <c r="A481" s="13"/>
      <c r="B481" s="13"/>
      <c r="C481" s="13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spans="1:26" ht="12.5" x14ac:dyDescent="0.25">
      <c r="A482" s="13"/>
      <c r="B482" s="13"/>
      <c r="C482" s="13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spans="1:26" ht="12.5" x14ac:dyDescent="0.25">
      <c r="A483" s="13"/>
      <c r="B483" s="13"/>
      <c r="C483" s="13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spans="1:26" ht="12.5" x14ac:dyDescent="0.25">
      <c r="A484" s="13"/>
      <c r="B484" s="13"/>
      <c r="C484" s="13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spans="1:26" ht="12.5" x14ac:dyDescent="0.25">
      <c r="A485" s="13"/>
      <c r="B485" s="13"/>
      <c r="C485" s="13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spans="1:26" ht="12.5" x14ac:dyDescent="0.25">
      <c r="A486" s="13"/>
      <c r="B486" s="13"/>
      <c r="C486" s="13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spans="1:26" ht="12.5" x14ac:dyDescent="0.25">
      <c r="A487" s="13"/>
      <c r="B487" s="13"/>
      <c r="C487" s="13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spans="1:26" ht="12.5" x14ac:dyDescent="0.25">
      <c r="A488" s="13"/>
      <c r="B488" s="13"/>
      <c r="C488" s="13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spans="1:26" ht="12.5" x14ac:dyDescent="0.25">
      <c r="A489" s="13"/>
      <c r="B489" s="13"/>
      <c r="C489" s="13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spans="1:26" ht="12.5" x14ac:dyDescent="0.25">
      <c r="A490" s="13"/>
      <c r="B490" s="13"/>
      <c r="C490" s="13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</row>
    <row r="491" spans="1:26" ht="12.5" x14ac:dyDescent="0.25">
      <c r="A491" s="13"/>
      <c r="B491" s="13"/>
      <c r="C491" s="13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</row>
    <row r="492" spans="1:26" ht="12.5" x14ac:dyDescent="0.25">
      <c r="A492" s="13"/>
      <c r="B492" s="13"/>
      <c r="C492" s="13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</row>
    <row r="493" spans="1:26" ht="12.5" x14ac:dyDescent="0.25">
      <c r="A493" s="13"/>
      <c r="B493" s="13"/>
      <c r="C493" s="13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</row>
    <row r="494" spans="1:26" ht="12.5" x14ac:dyDescent="0.25">
      <c r="A494" s="13"/>
      <c r="B494" s="13"/>
      <c r="C494" s="13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spans="1:26" ht="12.5" x14ac:dyDescent="0.25">
      <c r="A495" s="13"/>
      <c r="B495" s="13"/>
      <c r="C495" s="13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spans="1:26" ht="12.5" x14ac:dyDescent="0.25">
      <c r="A496" s="13"/>
      <c r="B496" s="13"/>
      <c r="C496" s="13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</row>
    <row r="497" spans="1:26" ht="12.5" x14ac:dyDescent="0.25">
      <c r="A497" s="13"/>
      <c r="B497" s="13"/>
      <c r="C497" s="13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</row>
    <row r="498" spans="1:26" ht="12.5" x14ac:dyDescent="0.25">
      <c r="A498" s="13"/>
      <c r="B498" s="13"/>
      <c r="C498" s="13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spans="1:26" ht="12.5" x14ac:dyDescent="0.25">
      <c r="A499" s="13"/>
      <c r="B499" s="13"/>
      <c r="C499" s="13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</row>
    <row r="500" spans="1:26" ht="12.5" x14ac:dyDescent="0.25">
      <c r="A500" s="13"/>
      <c r="B500" s="13"/>
      <c r="C500" s="13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spans="1:26" ht="12.5" x14ac:dyDescent="0.25">
      <c r="A501" s="13"/>
      <c r="B501" s="13"/>
      <c r="C501" s="13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spans="1:26" ht="12.5" x14ac:dyDescent="0.25">
      <c r="A502" s="13"/>
      <c r="B502" s="13"/>
      <c r="C502" s="13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spans="1:26" ht="12.5" x14ac:dyDescent="0.25">
      <c r="A503" s="13"/>
      <c r="B503" s="13"/>
      <c r="C503" s="13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spans="1:26" ht="12.5" x14ac:dyDescent="0.25">
      <c r="A504" s="13"/>
      <c r="B504" s="13"/>
      <c r="C504" s="13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</row>
    <row r="505" spans="1:26" ht="12.5" x14ac:dyDescent="0.25">
      <c r="A505" s="13"/>
      <c r="B505" s="13"/>
      <c r="C505" s="13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</row>
    <row r="506" spans="1:26" ht="12.5" x14ac:dyDescent="0.25">
      <c r="A506" s="13"/>
      <c r="B506" s="13"/>
      <c r="C506" s="13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</row>
    <row r="507" spans="1:26" ht="12.5" x14ac:dyDescent="0.25">
      <c r="A507" s="13"/>
      <c r="B507" s="13"/>
      <c r="C507" s="13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spans="1:26" ht="12.5" x14ac:dyDescent="0.25">
      <c r="A508" s="13"/>
      <c r="B508" s="13"/>
      <c r="C508" s="13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spans="1:26" ht="12.5" x14ac:dyDescent="0.25">
      <c r="A509" s="13"/>
      <c r="B509" s="13"/>
      <c r="C509" s="13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</row>
    <row r="510" spans="1:26" ht="12.5" x14ac:dyDescent="0.25">
      <c r="A510" s="13"/>
      <c r="B510" s="13"/>
      <c r="C510" s="13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</row>
    <row r="511" spans="1:26" ht="12.5" x14ac:dyDescent="0.25">
      <c r="A511" s="13"/>
      <c r="B511" s="13"/>
      <c r="C511" s="13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spans="1:26" ht="12.5" x14ac:dyDescent="0.25">
      <c r="A512" s="13"/>
      <c r="B512" s="13"/>
      <c r="C512" s="13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spans="1:26" ht="12.5" x14ac:dyDescent="0.25">
      <c r="A513" s="13"/>
      <c r="B513" s="13"/>
      <c r="C513" s="13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spans="1:26" ht="12.5" x14ac:dyDescent="0.25">
      <c r="A514" s="13"/>
      <c r="B514" s="13"/>
      <c r="C514" s="13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spans="1:26" ht="12.5" x14ac:dyDescent="0.25">
      <c r="A515" s="13"/>
      <c r="B515" s="13"/>
      <c r="C515" s="13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spans="1:26" ht="12.5" x14ac:dyDescent="0.25">
      <c r="A516" s="13"/>
      <c r="B516" s="13"/>
      <c r="C516" s="13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spans="1:26" ht="12.5" x14ac:dyDescent="0.25">
      <c r="A517" s="13"/>
      <c r="B517" s="13"/>
      <c r="C517" s="13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spans="1:26" ht="12.5" x14ac:dyDescent="0.25">
      <c r="A518" s="13"/>
      <c r="B518" s="13"/>
      <c r="C518" s="13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spans="1:26" ht="12.5" x14ac:dyDescent="0.25">
      <c r="A519" s="13"/>
      <c r="B519" s="13"/>
      <c r="C519" s="13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spans="1:26" ht="12.5" x14ac:dyDescent="0.25">
      <c r="A520" s="13"/>
      <c r="B520" s="13"/>
      <c r="C520" s="13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</row>
    <row r="521" spans="1:26" ht="12.5" x14ac:dyDescent="0.25">
      <c r="A521" s="13"/>
      <c r="B521" s="13"/>
      <c r="C521" s="13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</row>
    <row r="522" spans="1:26" ht="12.5" x14ac:dyDescent="0.25">
      <c r="A522" s="13"/>
      <c r="B522" s="13"/>
      <c r="C522" s="13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</row>
    <row r="523" spans="1:26" ht="12.5" x14ac:dyDescent="0.25">
      <c r="A523" s="13"/>
      <c r="B523" s="13"/>
      <c r="C523" s="13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</row>
    <row r="524" spans="1:26" ht="12.5" x14ac:dyDescent="0.25">
      <c r="A524" s="13"/>
      <c r="B524" s="13"/>
      <c r="C524" s="13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</row>
    <row r="525" spans="1:26" ht="12.5" x14ac:dyDescent="0.25">
      <c r="A525" s="13"/>
      <c r="B525" s="13"/>
      <c r="C525" s="13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</row>
    <row r="526" spans="1:26" ht="12.5" x14ac:dyDescent="0.25">
      <c r="A526" s="13"/>
      <c r="B526" s="13"/>
      <c r="C526" s="13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spans="1:26" ht="12.5" x14ac:dyDescent="0.25">
      <c r="A527" s="13"/>
      <c r="B527" s="13"/>
      <c r="C527" s="13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spans="1:26" ht="12.5" x14ac:dyDescent="0.25">
      <c r="A528" s="13"/>
      <c r="B528" s="13"/>
      <c r="C528" s="13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</row>
    <row r="529" spans="1:26" ht="12.5" x14ac:dyDescent="0.25">
      <c r="A529" s="13"/>
      <c r="B529" s="13"/>
      <c r="C529" s="13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</row>
    <row r="530" spans="1:26" ht="12.5" x14ac:dyDescent="0.25">
      <c r="A530" s="13"/>
      <c r="B530" s="13"/>
      <c r="C530" s="13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</row>
    <row r="531" spans="1:26" ht="12.5" x14ac:dyDescent="0.25">
      <c r="A531" s="13"/>
      <c r="B531" s="13"/>
      <c r="C531" s="13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</row>
    <row r="532" spans="1:26" ht="12.5" x14ac:dyDescent="0.25">
      <c r="A532" s="13"/>
      <c r="B532" s="13"/>
      <c r="C532" s="13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</row>
    <row r="533" spans="1:26" ht="12.5" x14ac:dyDescent="0.25">
      <c r="A533" s="13"/>
      <c r="B533" s="13"/>
      <c r="C533" s="13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spans="1:26" ht="12.5" x14ac:dyDescent="0.25">
      <c r="A534" s="13"/>
      <c r="B534" s="13"/>
      <c r="C534" s="13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spans="1:26" ht="12.5" x14ac:dyDescent="0.25">
      <c r="A535" s="13"/>
      <c r="B535" s="13"/>
      <c r="C535" s="13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</row>
    <row r="536" spans="1:26" ht="12.5" x14ac:dyDescent="0.25">
      <c r="A536" s="13"/>
      <c r="B536" s="13"/>
      <c r="C536" s="13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</row>
    <row r="537" spans="1:26" ht="12.5" x14ac:dyDescent="0.25">
      <c r="A537" s="13"/>
      <c r="B537" s="13"/>
      <c r="C537" s="13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</row>
    <row r="538" spans="1:26" ht="12.5" x14ac:dyDescent="0.25">
      <c r="A538" s="13"/>
      <c r="B538" s="13"/>
      <c r="C538" s="13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</row>
    <row r="539" spans="1:26" ht="12.5" x14ac:dyDescent="0.25">
      <c r="A539" s="13"/>
      <c r="B539" s="13"/>
      <c r="C539" s="13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</row>
    <row r="540" spans="1:26" ht="12.5" x14ac:dyDescent="0.25">
      <c r="A540" s="13"/>
      <c r="B540" s="13"/>
      <c r="C540" s="13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</row>
    <row r="541" spans="1:26" ht="12.5" x14ac:dyDescent="0.25">
      <c r="A541" s="13"/>
      <c r="B541" s="13"/>
      <c r="C541" s="13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</row>
    <row r="542" spans="1:26" ht="12.5" x14ac:dyDescent="0.25">
      <c r="A542" s="13"/>
      <c r="B542" s="13"/>
      <c r="C542" s="13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</row>
    <row r="543" spans="1:26" ht="12.5" x14ac:dyDescent="0.25">
      <c r="A543" s="13"/>
      <c r="B543" s="13"/>
      <c r="C543" s="13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</row>
    <row r="544" spans="1:26" ht="12.5" x14ac:dyDescent="0.25">
      <c r="A544" s="13"/>
      <c r="B544" s="13"/>
      <c r="C544" s="13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spans="1:26" ht="12.5" x14ac:dyDescent="0.25">
      <c r="A545" s="13"/>
      <c r="B545" s="13"/>
      <c r="C545" s="13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spans="1:26" ht="12.5" x14ac:dyDescent="0.25">
      <c r="A546" s="13"/>
      <c r="B546" s="13"/>
      <c r="C546" s="13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</row>
    <row r="547" spans="1:26" ht="12.5" x14ac:dyDescent="0.25">
      <c r="A547" s="13"/>
      <c r="B547" s="13"/>
      <c r="C547" s="13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</row>
    <row r="548" spans="1:26" ht="12.5" x14ac:dyDescent="0.25">
      <c r="A548" s="13"/>
      <c r="B548" s="13"/>
      <c r="C548" s="13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</row>
    <row r="549" spans="1:26" ht="12.5" x14ac:dyDescent="0.25">
      <c r="A549" s="13"/>
      <c r="B549" s="13"/>
      <c r="C549" s="13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</row>
    <row r="550" spans="1:26" ht="12.5" x14ac:dyDescent="0.25">
      <c r="A550" s="13"/>
      <c r="B550" s="13"/>
      <c r="C550" s="13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</row>
    <row r="551" spans="1:26" ht="12.5" x14ac:dyDescent="0.25">
      <c r="A551" s="13"/>
      <c r="B551" s="13"/>
      <c r="C551" s="13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</row>
    <row r="552" spans="1:26" ht="12.5" x14ac:dyDescent="0.25">
      <c r="A552" s="13"/>
      <c r="B552" s="13"/>
      <c r="C552" s="13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spans="1:26" ht="12.5" x14ac:dyDescent="0.25">
      <c r="A553" s="13"/>
      <c r="B553" s="13"/>
      <c r="C553" s="13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spans="1:26" ht="12.5" x14ac:dyDescent="0.25">
      <c r="A554" s="13"/>
      <c r="B554" s="13"/>
      <c r="C554" s="13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</row>
    <row r="555" spans="1:26" ht="12.5" x14ac:dyDescent="0.25">
      <c r="A555" s="13"/>
      <c r="B555" s="13"/>
      <c r="C555" s="13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</row>
    <row r="556" spans="1:26" ht="12.5" x14ac:dyDescent="0.25">
      <c r="A556" s="13"/>
      <c r="B556" s="13"/>
      <c r="C556" s="13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</row>
    <row r="557" spans="1:26" ht="12.5" x14ac:dyDescent="0.25">
      <c r="A557" s="13"/>
      <c r="B557" s="13"/>
      <c r="C557" s="13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</row>
    <row r="558" spans="1:26" ht="12.5" x14ac:dyDescent="0.25">
      <c r="A558" s="13"/>
      <c r="B558" s="13"/>
      <c r="C558" s="13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</row>
    <row r="559" spans="1:26" ht="12.5" x14ac:dyDescent="0.25">
      <c r="A559" s="13"/>
      <c r="B559" s="13"/>
      <c r="C559" s="13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spans="1:26" ht="12.5" x14ac:dyDescent="0.25">
      <c r="A560" s="13"/>
      <c r="B560" s="13"/>
      <c r="C560" s="13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spans="1:26" ht="12.5" x14ac:dyDescent="0.25">
      <c r="A561" s="13"/>
      <c r="B561" s="13"/>
      <c r="C561" s="13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</row>
    <row r="562" spans="1:26" ht="12.5" x14ac:dyDescent="0.25">
      <c r="A562" s="13"/>
      <c r="B562" s="13"/>
      <c r="C562" s="13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</row>
    <row r="563" spans="1:26" ht="12.5" x14ac:dyDescent="0.25">
      <c r="A563" s="13"/>
      <c r="B563" s="13"/>
      <c r="C563" s="13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</row>
    <row r="564" spans="1:26" ht="12.5" x14ac:dyDescent="0.25">
      <c r="A564" s="13"/>
      <c r="B564" s="13"/>
      <c r="C564" s="13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</row>
    <row r="565" spans="1:26" ht="12.5" x14ac:dyDescent="0.25">
      <c r="A565" s="13"/>
      <c r="B565" s="13"/>
      <c r="C565" s="13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</row>
    <row r="566" spans="1:26" ht="12.5" x14ac:dyDescent="0.25">
      <c r="A566" s="13"/>
      <c r="B566" s="13"/>
      <c r="C566" s="13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</row>
    <row r="567" spans="1:26" ht="12.5" x14ac:dyDescent="0.25">
      <c r="A567" s="13"/>
      <c r="B567" s="13"/>
      <c r="C567" s="13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</row>
    <row r="568" spans="1:26" ht="12.5" x14ac:dyDescent="0.25">
      <c r="A568" s="13"/>
      <c r="B568" s="13"/>
      <c r="C568" s="13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</row>
    <row r="569" spans="1:26" ht="12.5" x14ac:dyDescent="0.25">
      <c r="A569" s="13"/>
      <c r="B569" s="13"/>
      <c r="C569" s="13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</row>
    <row r="570" spans="1:26" ht="12.5" x14ac:dyDescent="0.25">
      <c r="A570" s="13"/>
      <c r="B570" s="13"/>
      <c r="C570" s="13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spans="1:26" ht="12.5" x14ac:dyDescent="0.25">
      <c r="A571" s="13"/>
      <c r="B571" s="13"/>
      <c r="C571" s="13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spans="1:26" ht="12.5" x14ac:dyDescent="0.25">
      <c r="A572" s="13"/>
      <c r="B572" s="13"/>
      <c r="C572" s="13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</row>
    <row r="573" spans="1:26" ht="12.5" x14ac:dyDescent="0.25">
      <c r="A573" s="13"/>
      <c r="B573" s="13"/>
      <c r="C573" s="13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</row>
    <row r="574" spans="1:26" ht="12.5" x14ac:dyDescent="0.25">
      <c r="A574" s="13"/>
      <c r="B574" s="13"/>
      <c r="C574" s="13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</row>
    <row r="575" spans="1:26" ht="12.5" x14ac:dyDescent="0.25">
      <c r="A575" s="13"/>
      <c r="B575" s="13"/>
      <c r="C575" s="13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</row>
    <row r="576" spans="1:26" ht="12.5" x14ac:dyDescent="0.25">
      <c r="A576" s="13"/>
      <c r="B576" s="13"/>
      <c r="C576" s="13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</row>
    <row r="577" spans="1:26" ht="12.5" x14ac:dyDescent="0.25">
      <c r="A577" s="13"/>
      <c r="B577" s="13"/>
      <c r="C577" s="13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</row>
    <row r="578" spans="1:26" ht="12.5" x14ac:dyDescent="0.25">
      <c r="A578" s="13"/>
      <c r="B578" s="13"/>
      <c r="C578" s="13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</row>
    <row r="579" spans="1:26" ht="12.5" x14ac:dyDescent="0.25">
      <c r="A579" s="13"/>
      <c r="B579" s="13"/>
      <c r="C579" s="13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</row>
    <row r="580" spans="1:26" ht="12.5" x14ac:dyDescent="0.25">
      <c r="A580" s="13"/>
      <c r="B580" s="13"/>
      <c r="C580" s="13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</row>
    <row r="581" spans="1:26" ht="12.5" x14ac:dyDescent="0.25">
      <c r="A581" s="13"/>
      <c r="B581" s="13"/>
      <c r="C581" s="13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</row>
    <row r="582" spans="1:26" ht="12.5" x14ac:dyDescent="0.25">
      <c r="A582" s="13"/>
      <c r="B582" s="13"/>
      <c r="C582" s="13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spans="1:26" ht="12.5" x14ac:dyDescent="0.25">
      <c r="A583" s="13"/>
      <c r="B583" s="13"/>
      <c r="C583" s="13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spans="1:26" ht="12.5" x14ac:dyDescent="0.25">
      <c r="A584" s="13"/>
      <c r="B584" s="13"/>
      <c r="C584" s="13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</row>
    <row r="585" spans="1:26" ht="12.5" x14ac:dyDescent="0.25">
      <c r="A585" s="13"/>
      <c r="B585" s="13"/>
      <c r="C585" s="13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</row>
    <row r="586" spans="1:26" ht="12.5" x14ac:dyDescent="0.25">
      <c r="A586" s="13"/>
      <c r="B586" s="13"/>
      <c r="C586" s="13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</row>
    <row r="587" spans="1:26" ht="12.5" x14ac:dyDescent="0.25">
      <c r="A587" s="13"/>
      <c r="B587" s="13"/>
      <c r="C587" s="13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</row>
    <row r="588" spans="1:26" ht="12.5" x14ac:dyDescent="0.25">
      <c r="A588" s="13"/>
      <c r="B588" s="13"/>
      <c r="C588" s="13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</row>
    <row r="589" spans="1:26" ht="12.5" x14ac:dyDescent="0.25">
      <c r="A589" s="13"/>
      <c r="B589" s="13"/>
      <c r="C589" s="13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</row>
    <row r="590" spans="1:26" ht="12.5" x14ac:dyDescent="0.25">
      <c r="A590" s="13"/>
      <c r="B590" s="13"/>
      <c r="C590" s="13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spans="1:26" ht="12.5" x14ac:dyDescent="0.25">
      <c r="A591" s="13"/>
      <c r="B591" s="13"/>
      <c r="C591" s="13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spans="1:26" ht="12.5" x14ac:dyDescent="0.25">
      <c r="A592" s="13"/>
      <c r="B592" s="13"/>
      <c r="C592" s="13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</row>
    <row r="593" spans="1:26" ht="12.5" x14ac:dyDescent="0.25">
      <c r="A593" s="13"/>
      <c r="B593" s="13"/>
      <c r="C593" s="13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</row>
    <row r="594" spans="1:26" ht="12.5" x14ac:dyDescent="0.25">
      <c r="A594" s="13"/>
      <c r="B594" s="13"/>
      <c r="C594" s="13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</row>
    <row r="595" spans="1:26" ht="12.5" x14ac:dyDescent="0.25">
      <c r="A595" s="13"/>
      <c r="B595" s="13"/>
      <c r="C595" s="13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</row>
    <row r="596" spans="1:26" ht="12.5" x14ac:dyDescent="0.25">
      <c r="A596" s="13"/>
      <c r="B596" s="13"/>
      <c r="C596" s="13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</row>
    <row r="597" spans="1:26" ht="12.5" x14ac:dyDescent="0.25">
      <c r="A597" s="13"/>
      <c r="B597" s="13"/>
      <c r="C597" s="13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spans="1:26" ht="12.5" x14ac:dyDescent="0.25">
      <c r="A598" s="13"/>
      <c r="B598" s="13"/>
      <c r="C598" s="13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spans="1:26" ht="12.5" x14ac:dyDescent="0.25">
      <c r="A599" s="13"/>
      <c r="B599" s="13"/>
      <c r="C599" s="13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spans="1:26" ht="12.5" x14ac:dyDescent="0.25">
      <c r="A600" s="13"/>
      <c r="B600" s="13"/>
      <c r="C600" s="13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</row>
    <row r="601" spans="1:26" ht="12.5" x14ac:dyDescent="0.25">
      <c r="A601" s="13"/>
      <c r="B601" s="13"/>
      <c r="C601" s="13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</row>
    <row r="602" spans="1:26" ht="12.5" x14ac:dyDescent="0.25">
      <c r="A602" s="13"/>
      <c r="B602" s="13"/>
      <c r="C602" s="13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</row>
    <row r="603" spans="1:26" ht="12.5" x14ac:dyDescent="0.25">
      <c r="A603" s="13"/>
      <c r="B603" s="13"/>
      <c r="C603" s="13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</row>
    <row r="604" spans="1:26" ht="12.5" x14ac:dyDescent="0.25">
      <c r="A604" s="13"/>
      <c r="B604" s="13"/>
      <c r="C604" s="13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</row>
    <row r="605" spans="1:26" ht="12.5" x14ac:dyDescent="0.25">
      <c r="A605" s="13"/>
      <c r="B605" s="13"/>
      <c r="C605" s="13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spans="1:26" ht="12.5" x14ac:dyDescent="0.25">
      <c r="A606" s="13"/>
      <c r="B606" s="13"/>
      <c r="C606" s="13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spans="1:26" ht="12.5" x14ac:dyDescent="0.25">
      <c r="A607" s="13"/>
      <c r="B607" s="13"/>
      <c r="C607" s="13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</row>
    <row r="608" spans="1:26" ht="12.5" x14ac:dyDescent="0.25">
      <c r="A608" s="13"/>
      <c r="B608" s="13"/>
      <c r="C608" s="13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</row>
    <row r="609" spans="1:26" ht="12.5" x14ac:dyDescent="0.25">
      <c r="A609" s="13"/>
      <c r="B609" s="13"/>
      <c r="C609" s="13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</row>
    <row r="610" spans="1:26" ht="12.5" x14ac:dyDescent="0.25">
      <c r="A610" s="13"/>
      <c r="B610" s="13"/>
      <c r="C610" s="13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</row>
    <row r="611" spans="1:26" ht="12.5" x14ac:dyDescent="0.25">
      <c r="A611" s="13"/>
      <c r="B611" s="13"/>
      <c r="C611" s="13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spans="1:26" ht="12.5" x14ac:dyDescent="0.25">
      <c r="A612" s="13"/>
      <c r="B612" s="13"/>
      <c r="C612" s="13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spans="1:26" ht="12.5" x14ac:dyDescent="0.25">
      <c r="A613" s="13"/>
      <c r="B613" s="13"/>
      <c r="C613" s="13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spans="1:26" ht="12.5" x14ac:dyDescent="0.25">
      <c r="A614" s="13"/>
      <c r="B614" s="13"/>
      <c r="C614" s="13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spans="1:26" ht="12.5" x14ac:dyDescent="0.25">
      <c r="A615" s="13"/>
      <c r="B615" s="13"/>
      <c r="C615" s="13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spans="1:26" ht="12.5" x14ac:dyDescent="0.25">
      <c r="A616" s="13"/>
      <c r="B616" s="13"/>
      <c r="C616" s="13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spans="1:26" ht="12.5" x14ac:dyDescent="0.25">
      <c r="A617" s="13"/>
      <c r="B617" s="13"/>
      <c r="C617" s="13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spans="1:26" ht="12.5" x14ac:dyDescent="0.25">
      <c r="A618" s="13"/>
      <c r="B618" s="13"/>
      <c r="C618" s="13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</row>
    <row r="619" spans="1:26" ht="12.5" x14ac:dyDescent="0.25">
      <c r="A619" s="13"/>
      <c r="B619" s="13"/>
      <c r="C619" s="13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</row>
    <row r="620" spans="1:26" ht="12.5" x14ac:dyDescent="0.25">
      <c r="A620" s="13"/>
      <c r="B620" s="13"/>
      <c r="C620" s="13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spans="1:26" ht="12.5" x14ac:dyDescent="0.25">
      <c r="A621" s="13"/>
      <c r="B621" s="13"/>
      <c r="C621" s="13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spans="1:26" ht="12.5" x14ac:dyDescent="0.25">
      <c r="A622" s="13"/>
      <c r="B622" s="13"/>
      <c r="C622" s="13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spans="1:26" ht="12.5" x14ac:dyDescent="0.25">
      <c r="A623" s="13"/>
      <c r="B623" s="13"/>
      <c r="C623" s="13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spans="1:26" ht="12.5" x14ac:dyDescent="0.25">
      <c r="A624" s="13"/>
      <c r="B624" s="13"/>
      <c r="C624" s="13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spans="1:26" ht="12.5" x14ac:dyDescent="0.25">
      <c r="A625" s="13"/>
      <c r="B625" s="13"/>
      <c r="C625" s="13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spans="1:26" ht="12.5" x14ac:dyDescent="0.25">
      <c r="A626" s="13"/>
      <c r="B626" s="13"/>
      <c r="C626" s="13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5"/>
    </row>
    <row r="627" spans="1:26" ht="12.5" x14ac:dyDescent="0.25">
      <c r="A627" s="13"/>
      <c r="B627" s="13"/>
      <c r="C627" s="13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5"/>
    </row>
    <row r="628" spans="1:26" ht="12.5" x14ac:dyDescent="0.25">
      <c r="A628" s="13"/>
      <c r="B628" s="13"/>
      <c r="C628" s="13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5"/>
    </row>
    <row r="629" spans="1:26" ht="12.5" x14ac:dyDescent="0.25">
      <c r="A629" s="13"/>
      <c r="B629" s="13"/>
      <c r="C629" s="13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spans="1:26" ht="12.5" x14ac:dyDescent="0.25">
      <c r="A630" s="13"/>
      <c r="B630" s="13"/>
      <c r="C630" s="13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spans="1:26" ht="12.5" x14ac:dyDescent="0.25">
      <c r="A631" s="13"/>
      <c r="B631" s="13"/>
      <c r="C631" s="13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spans="1:26" ht="12.5" x14ac:dyDescent="0.25">
      <c r="A632" s="13"/>
      <c r="B632" s="13"/>
      <c r="C632" s="13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spans="1:26" ht="12.5" x14ac:dyDescent="0.25">
      <c r="A633" s="13"/>
      <c r="B633" s="13"/>
      <c r="C633" s="13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spans="1:26" ht="12.5" x14ac:dyDescent="0.25">
      <c r="A634" s="13"/>
      <c r="B634" s="13"/>
      <c r="C634" s="13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spans="1:26" ht="12.5" x14ac:dyDescent="0.25">
      <c r="A635" s="13"/>
      <c r="B635" s="13"/>
      <c r="C635" s="13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spans="1:26" ht="12.5" x14ac:dyDescent="0.25">
      <c r="A636" s="13"/>
      <c r="B636" s="13"/>
      <c r="C636" s="13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5"/>
    </row>
    <row r="637" spans="1:26" ht="12.5" x14ac:dyDescent="0.25">
      <c r="A637" s="13"/>
      <c r="B637" s="13"/>
      <c r="C637" s="13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5"/>
    </row>
    <row r="638" spans="1:26" ht="12.5" x14ac:dyDescent="0.25">
      <c r="A638" s="13"/>
      <c r="B638" s="13"/>
      <c r="C638" s="13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spans="1:26" ht="12.5" x14ac:dyDescent="0.25">
      <c r="A639" s="13"/>
      <c r="B639" s="13"/>
      <c r="C639" s="13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spans="1:26" ht="12.5" x14ac:dyDescent="0.25">
      <c r="A640" s="13"/>
      <c r="B640" s="13"/>
      <c r="C640" s="13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spans="1:26" ht="12.5" x14ac:dyDescent="0.25">
      <c r="A641" s="13"/>
      <c r="B641" s="13"/>
      <c r="C641" s="13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spans="1:26" ht="12.5" x14ac:dyDescent="0.25">
      <c r="A642" s="13"/>
      <c r="B642" s="13"/>
      <c r="C642" s="13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spans="1:26" ht="12.5" x14ac:dyDescent="0.25">
      <c r="A643" s="13"/>
      <c r="B643" s="13"/>
      <c r="C643" s="13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spans="1:26" ht="12.5" x14ac:dyDescent="0.25">
      <c r="A644" s="13"/>
      <c r="B644" s="13"/>
      <c r="C644" s="13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5"/>
    </row>
    <row r="645" spans="1:26" ht="12.5" x14ac:dyDescent="0.25">
      <c r="A645" s="13"/>
      <c r="B645" s="13"/>
      <c r="C645" s="13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5"/>
    </row>
    <row r="646" spans="1:26" ht="12.5" x14ac:dyDescent="0.25">
      <c r="A646" s="13"/>
      <c r="B646" s="13"/>
      <c r="C646" s="13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spans="1:26" ht="12.5" x14ac:dyDescent="0.25">
      <c r="A647" s="13"/>
      <c r="B647" s="13"/>
      <c r="C647" s="13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spans="1:26" ht="12.5" x14ac:dyDescent="0.25">
      <c r="A648" s="13"/>
      <c r="B648" s="13"/>
      <c r="C648" s="13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spans="1:26" ht="12.5" x14ac:dyDescent="0.25">
      <c r="A649" s="13"/>
      <c r="B649" s="13"/>
      <c r="C649" s="13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spans="1:26" ht="12.5" x14ac:dyDescent="0.25">
      <c r="A650" s="13"/>
      <c r="B650" s="13"/>
      <c r="C650" s="13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spans="1:26" ht="12.5" x14ac:dyDescent="0.25">
      <c r="A651" s="13"/>
      <c r="B651" s="13"/>
      <c r="C651" s="13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5"/>
    </row>
    <row r="652" spans="1:26" ht="12.5" x14ac:dyDescent="0.25">
      <c r="A652" s="13"/>
      <c r="B652" s="13"/>
      <c r="C652" s="13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5"/>
    </row>
    <row r="653" spans="1:26" ht="12.5" x14ac:dyDescent="0.25">
      <c r="A653" s="13"/>
      <c r="B653" s="13"/>
      <c r="C653" s="13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5"/>
    </row>
    <row r="654" spans="1:26" ht="12.5" x14ac:dyDescent="0.25">
      <c r="A654" s="13"/>
      <c r="B654" s="13"/>
      <c r="C654" s="13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spans="1:26" ht="12.5" x14ac:dyDescent="0.25">
      <c r="A655" s="13"/>
      <c r="B655" s="13"/>
      <c r="C655" s="13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spans="1:26" ht="12.5" x14ac:dyDescent="0.25">
      <c r="A656" s="13"/>
      <c r="B656" s="13"/>
      <c r="C656" s="13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spans="1:26" ht="12.5" x14ac:dyDescent="0.25">
      <c r="A657" s="13"/>
      <c r="B657" s="13"/>
      <c r="C657" s="13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spans="1:26" ht="12.5" x14ac:dyDescent="0.25">
      <c r="A658" s="13"/>
      <c r="B658" s="13"/>
      <c r="C658" s="13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spans="1:26" ht="12.5" x14ac:dyDescent="0.25">
      <c r="A659" s="13"/>
      <c r="B659" s="13"/>
      <c r="C659" s="13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spans="1:26" ht="12.5" x14ac:dyDescent="0.25">
      <c r="A660" s="13"/>
      <c r="B660" s="13"/>
      <c r="C660" s="13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5"/>
    </row>
    <row r="661" spans="1:26" ht="12.5" x14ac:dyDescent="0.25">
      <c r="A661" s="13"/>
      <c r="B661" s="13"/>
      <c r="C661" s="13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5"/>
    </row>
    <row r="662" spans="1:26" ht="12.5" x14ac:dyDescent="0.25">
      <c r="A662" s="13"/>
      <c r="B662" s="13"/>
      <c r="C662" s="13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spans="1:26" ht="12.5" x14ac:dyDescent="0.25">
      <c r="A663" s="13"/>
      <c r="B663" s="13"/>
      <c r="C663" s="13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spans="1:26" ht="12.5" x14ac:dyDescent="0.25">
      <c r="A664" s="13"/>
      <c r="B664" s="13"/>
      <c r="C664" s="13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5"/>
    </row>
    <row r="665" spans="1:26" ht="12.5" x14ac:dyDescent="0.25">
      <c r="A665" s="13"/>
      <c r="B665" s="13"/>
      <c r="C665" s="13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5"/>
    </row>
    <row r="666" spans="1:26" ht="12.5" x14ac:dyDescent="0.25">
      <c r="A666" s="13"/>
      <c r="B666" s="13"/>
      <c r="C666" s="13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spans="1:26" ht="12.5" x14ac:dyDescent="0.25">
      <c r="A667" s="13"/>
      <c r="B667" s="13"/>
      <c r="C667" s="13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spans="1:26" ht="12.5" x14ac:dyDescent="0.25">
      <c r="A668" s="13"/>
      <c r="B668" s="13"/>
      <c r="C668" s="13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spans="1:26" ht="12.5" x14ac:dyDescent="0.25">
      <c r="A669" s="13"/>
      <c r="B669" s="13"/>
      <c r="C669" s="13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spans="1:26" ht="12.5" x14ac:dyDescent="0.25">
      <c r="A670" s="13"/>
      <c r="B670" s="13"/>
      <c r="C670" s="13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spans="1:26" ht="12.5" x14ac:dyDescent="0.25">
      <c r="A671" s="13"/>
      <c r="B671" s="13"/>
      <c r="C671" s="13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5"/>
    </row>
    <row r="672" spans="1:26" ht="12.5" x14ac:dyDescent="0.25">
      <c r="A672" s="13"/>
      <c r="B672" s="13"/>
      <c r="C672" s="13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5"/>
    </row>
    <row r="673" spans="1:26" ht="12.5" x14ac:dyDescent="0.25">
      <c r="A673" s="13"/>
      <c r="B673" s="13"/>
      <c r="C673" s="13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5"/>
    </row>
    <row r="674" spans="1:26" ht="12.5" x14ac:dyDescent="0.25">
      <c r="A674" s="13"/>
      <c r="B674" s="13"/>
      <c r="C674" s="13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5"/>
    </row>
    <row r="675" spans="1:26" ht="12.5" x14ac:dyDescent="0.25">
      <c r="A675" s="13"/>
      <c r="B675" s="13"/>
      <c r="C675" s="13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spans="1:26" ht="12.5" x14ac:dyDescent="0.25">
      <c r="A676" s="13"/>
      <c r="B676" s="13"/>
      <c r="C676" s="13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spans="1:26" ht="12.5" x14ac:dyDescent="0.25">
      <c r="A677" s="13"/>
      <c r="B677" s="13"/>
      <c r="C677" s="13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spans="1:26" ht="12.5" x14ac:dyDescent="0.25">
      <c r="A678" s="13"/>
      <c r="B678" s="13"/>
      <c r="C678" s="13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spans="1:26" ht="12.5" x14ac:dyDescent="0.25">
      <c r="A679" s="13"/>
      <c r="B679" s="13"/>
      <c r="C679" s="13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5"/>
    </row>
    <row r="680" spans="1:26" ht="12.5" x14ac:dyDescent="0.25">
      <c r="A680" s="13"/>
      <c r="B680" s="13"/>
      <c r="C680" s="13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5"/>
    </row>
    <row r="681" spans="1:26" ht="12.5" x14ac:dyDescent="0.25">
      <c r="A681" s="13"/>
      <c r="B681" s="13"/>
      <c r="C681" s="13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5"/>
    </row>
    <row r="682" spans="1:26" ht="12.5" x14ac:dyDescent="0.25">
      <c r="A682" s="13"/>
      <c r="B682" s="13"/>
      <c r="C682" s="13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5"/>
    </row>
    <row r="683" spans="1:26" ht="12.5" x14ac:dyDescent="0.25">
      <c r="A683" s="13"/>
      <c r="B683" s="13"/>
      <c r="C683" s="13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5"/>
    </row>
    <row r="684" spans="1:26" ht="12.5" x14ac:dyDescent="0.25">
      <c r="A684" s="13"/>
      <c r="B684" s="13"/>
      <c r="C684" s="13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5"/>
    </row>
    <row r="685" spans="1:26" ht="12.5" x14ac:dyDescent="0.25">
      <c r="A685" s="13"/>
      <c r="B685" s="13"/>
      <c r="C685" s="13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spans="1:26" ht="12.5" x14ac:dyDescent="0.25">
      <c r="A686" s="13"/>
      <c r="B686" s="13"/>
      <c r="C686" s="13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spans="1:26" ht="12.5" x14ac:dyDescent="0.25">
      <c r="A687" s="13"/>
      <c r="B687" s="13"/>
      <c r="C687" s="13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spans="1:26" ht="12.5" x14ac:dyDescent="0.25">
      <c r="A688" s="13"/>
      <c r="B688" s="13"/>
      <c r="C688" s="13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spans="1:26" ht="12.5" x14ac:dyDescent="0.25">
      <c r="A689" s="13"/>
      <c r="B689" s="13"/>
      <c r="C689" s="13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5"/>
    </row>
    <row r="690" spans="1:26" ht="12.5" x14ac:dyDescent="0.25">
      <c r="A690" s="13"/>
      <c r="B690" s="13"/>
      <c r="C690" s="13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5"/>
    </row>
    <row r="691" spans="1:26" ht="12.5" x14ac:dyDescent="0.25">
      <c r="A691" s="13"/>
      <c r="B691" s="13"/>
      <c r="C691" s="13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5"/>
    </row>
    <row r="692" spans="1:26" ht="12.5" x14ac:dyDescent="0.25">
      <c r="A692" s="13"/>
      <c r="B692" s="13"/>
      <c r="C692" s="13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5"/>
    </row>
    <row r="693" spans="1:26" ht="12.5" x14ac:dyDescent="0.25">
      <c r="A693" s="13"/>
      <c r="B693" s="13"/>
      <c r="C693" s="13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5"/>
    </row>
    <row r="694" spans="1:26" ht="12.5" x14ac:dyDescent="0.25">
      <c r="A694" s="13"/>
      <c r="B694" s="13"/>
      <c r="C694" s="13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5"/>
    </row>
    <row r="695" spans="1:26" ht="12.5" x14ac:dyDescent="0.25">
      <c r="A695" s="13"/>
      <c r="B695" s="13"/>
      <c r="C695" s="13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spans="1:26" ht="12.5" x14ac:dyDescent="0.25">
      <c r="A696" s="13"/>
      <c r="B696" s="13"/>
      <c r="C696" s="13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spans="1:26" ht="12.5" x14ac:dyDescent="0.25">
      <c r="A697" s="13"/>
      <c r="B697" s="13"/>
      <c r="C697" s="13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spans="1:26" ht="12.5" x14ac:dyDescent="0.25">
      <c r="A698" s="13"/>
      <c r="B698" s="13"/>
      <c r="C698" s="13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spans="1:26" ht="12.5" x14ac:dyDescent="0.25">
      <c r="A699" s="13"/>
      <c r="B699" s="13"/>
      <c r="C699" s="13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spans="1:26" ht="12.5" x14ac:dyDescent="0.25">
      <c r="A700" s="13"/>
      <c r="B700" s="13"/>
      <c r="C700" s="13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spans="1:26" ht="12.5" x14ac:dyDescent="0.25">
      <c r="A701" s="13"/>
      <c r="B701" s="13"/>
      <c r="C701" s="13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spans="1:26" ht="12.5" x14ac:dyDescent="0.25">
      <c r="A702" s="13"/>
      <c r="B702" s="13"/>
      <c r="C702" s="13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spans="1:26" ht="12.5" x14ac:dyDescent="0.25">
      <c r="A703" s="13"/>
      <c r="B703" s="13"/>
      <c r="C703" s="13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spans="1:26" ht="12.5" x14ac:dyDescent="0.25">
      <c r="A704" s="13"/>
      <c r="B704" s="13"/>
      <c r="C704" s="13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spans="1:26" ht="12.5" x14ac:dyDescent="0.25">
      <c r="A705" s="13"/>
      <c r="B705" s="13"/>
      <c r="C705" s="13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spans="1:26" ht="12.5" x14ac:dyDescent="0.25">
      <c r="A706" s="13"/>
      <c r="B706" s="13"/>
      <c r="C706" s="13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spans="1:26" ht="12.5" x14ac:dyDescent="0.25">
      <c r="A707" s="13"/>
      <c r="B707" s="13"/>
      <c r="C707" s="13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spans="1:26" ht="12.5" x14ac:dyDescent="0.25">
      <c r="A708" s="13"/>
      <c r="B708" s="13"/>
      <c r="C708" s="13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spans="1:26" ht="12.5" x14ac:dyDescent="0.25">
      <c r="A709" s="13"/>
      <c r="B709" s="13"/>
      <c r="C709" s="13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spans="1:26" ht="12.5" x14ac:dyDescent="0.25">
      <c r="A710" s="13"/>
      <c r="B710" s="13"/>
      <c r="C710" s="13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spans="1:26" ht="12.5" x14ac:dyDescent="0.25">
      <c r="A711" s="13"/>
      <c r="B711" s="13"/>
      <c r="C711" s="13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spans="1:26" ht="12.5" x14ac:dyDescent="0.25">
      <c r="A712" s="13"/>
      <c r="B712" s="13"/>
      <c r="C712" s="13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spans="1:26" ht="12.5" x14ac:dyDescent="0.25">
      <c r="A713" s="13"/>
      <c r="B713" s="13"/>
      <c r="C713" s="13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spans="1:26" ht="12.5" x14ac:dyDescent="0.25">
      <c r="A714" s="13"/>
      <c r="B714" s="13"/>
      <c r="C714" s="13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5"/>
    </row>
    <row r="715" spans="1:26" ht="12.5" x14ac:dyDescent="0.25">
      <c r="A715" s="13"/>
      <c r="B715" s="13"/>
      <c r="C715" s="13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spans="1:26" ht="12.5" x14ac:dyDescent="0.25">
      <c r="A716" s="13"/>
      <c r="B716" s="13"/>
      <c r="C716" s="13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spans="1:26" ht="12.5" x14ac:dyDescent="0.25">
      <c r="A717" s="13"/>
      <c r="B717" s="13"/>
      <c r="C717" s="13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spans="1:26" ht="12.5" x14ac:dyDescent="0.25">
      <c r="A718" s="13"/>
      <c r="B718" s="13"/>
      <c r="C718" s="13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spans="1:26" ht="12.5" x14ac:dyDescent="0.25">
      <c r="A719" s="13"/>
      <c r="B719" s="13"/>
      <c r="C719" s="13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spans="1:26" ht="12.5" x14ac:dyDescent="0.25">
      <c r="A720" s="13"/>
      <c r="B720" s="13"/>
      <c r="C720" s="13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spans="1:26" ht="12.5" x14ac:dyDescent="0.25">
      <c r="A721" s="13"/>
      <c r="B721" s="13"/>
      <c r="C721" s="13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spans="1:26" ht="12.5" x14ac:dyDescent="0.25">
      <c r="A722" s="13"/>
      <c r="B722" s="13"/>
      <c r="C722" s="13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spans="1:26" ht="12.5" x14ac:dyDescent="0.25">
      <c r="A723" s="13"/>
      <c r="B723" s="13"/>
      <c r="C723" s="13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spans="1:26" ht="12.5" x14ac:dyDescent="0.25">
      <c r="A724" s="13"/>
      <c r="B724" s="13"/>
      <c r="C724" s="13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spans="1:26" ht="12.5" x14ac:dyDescent="0.25">
      <c r="A725" s="13"/>
      <c r="B725" s="13"/>
      <c r="C725" s="13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spans="1:26" ht="12.5" x14ac:dyDescent="0.25">
      <c r="A726" s="13"/>
      <c r="B726" s="13"/>
      <c r="C726" s="13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spans="1:26" ht="12.5" x14ac:dyDescent="0.25">
      <c r="A727" s="13"/>
      <c r="B727" s="13"/>
      <c r="C727" s="13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spans="1:26" ht="12.5" x14ac:dyDescent="0.25">
      <c r="A728" s="13"/>
      <c r="B728" s="13"/>
      <c r="C728" s="13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5"/>
    </row>
    <row r="729" spans="1:26" ht="12.5" x14ac:dyDescent="0.25">
      <c r="A729" s="13"/>
      <c r="B729" s="13"/>
      <c r="C729" s="13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spans="1:26" ht="12.5" x14ac:dyDescent="0.25">
      <c r="A730" s="13"/>
      <c r="B730" s="13"/>
      <c r="C730" s="13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spans="1:26" ht="12.5" x14ac:dyDescent="0.25">
      <c r="A731" s="13"/>
      <c r="B731" s="13"/>
      <c r="C731" s="13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spans="1:26" ht="12.5" x14ac:dyDescent="0.25">
      <c r="A732" s="13"/>
      <c r="B732" s="13"/>
      <c r="C732" s="13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spans="1:26" ht="12.5" x14ac:dyDescent="0.25">
      <c r="A733" s="13"/>
      <c r="B733" s="13"/>
      <c r="C733" s="13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spans="1:26" ht="12.5" x14ac:dyDescent="0.25">
      <c r="A734" s="13"/>
      <c r="B734" s="13"/>
      <c r="C734" s="13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spans="1:26" ht="12.5" x14ac:dyDescent="0.25">
      <c r="A735" s="13"/>
      <c r="B735" s="13"/>
      <c r="C735" s="13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spans="1:26" ht="12.5" x14ac:dyDescent="0.25">
      <c r="A736" s="13"/>
      <c r="B736" s="13"/>
      <c r="C736" s="13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spans="1:26" ht="12.5" x14ac:dyDescent="0.25">
      <c r="A737" s="13"/>
      <c r="B737" s="13"/>
      <c r="C737" s="13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spans="1:26" ht="12.5" x14ac:dyDescent="0.25">
      <c r="A738" s="13"/>
      <c r="B738" s="13"/>
      <c r="C738" s="13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spans="1:26" ht="12.5" x14ac:dyDescent="0.25">
      <c r="A739" s="13"/>
      <c r="B739" s="13"/>
      <c r="C739" s="13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spans="1:26" ht="12.5" x14ac:dyDescent="0.25">
      <c r="A740" s="13"/>
      <c r="B740" s="13"/>
      <c r="C740" s="13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spans="1:26" ht="12.5" x14ac:dyDescent="0.25">
      <c r="A741" s="13"/>
      <c r="B741" s="13"/>
      <c r="C741" s="13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spans="1:26" ht="12.5" x14ac:dyDescent="0.25">
      <c r="A742" s="13"/>
      <c r="B742" s="13"/>
      <c r="C742" s="13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spans="1:26" ht="12.5" x14ac:dyDescent="0.25">
      <c r="A743" s="13"/>
      <c r="B743" s="13"/>
      <c r="C743" s="13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spans="1:26" ht="12.5" x14ac:dyDescent="0.25">
      <c r="A744" s="13"/>
      <c r="B744" s="13"/>
      <c r="C744" s="13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spans="1:26" ht="12.5" x14ac:dyDescent="0.25">
      <c r="A745" s="13"/>
      <c r="B745" s="13"/>
      <c r="C745" s="13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spans="1:26" ht="12.5" x14ac:dyDescent="0.25">
      <c r="A746" s="13"/>
      <c r="B746" s="13"/>
      <c r="C746" s="13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spans="1:26" ht="12.5" x14ac:dyDescent="0.25">
      <c r="A747" s="13"/>
      <c r="B747" s="13"/>
      <c r="C747" s="13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spans="1:26" ht="12.5" x14ac:dyDescent="0.25">
      <c r="A748" s="13"/>
      <c r="B748" s="13"/>
      <c r="C748" s="13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spans="1:26" ht="12.5" x14ac:dyDescent="0.25">
      <c r="A749" s="13"/>
      <c r="B749" s="13"/>
      <c r="C749" s="13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5"/>
    </row>
    <row r="750" spans="1:26" ht="12.5" x14ac:dyDescent="0.25">
      <c r="A750" s="13"/>
      <c r="B750" s="13"/>
      <c r="C750" s="13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spans="1:26" ht="12.5" x14ac:dyDescent="0.25">
      <c r="A751" s="13"/>
      <c r="B751" s="13"/>
      <c r="C751" s="13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5"/>
    </row>
    <row r="752" spans="1:26" ht="12.5" x14ac:dyDescent="0.25">
      <c r="A752" s="13"/>
      <c r="B752" s="13"/>
      <c r="C752" s="13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spans="1:26" ht="12.5" x14ac:dyDescent="0.25">
      <c r="A753" s="13"/>
      <c r="B753" s="13"/>
      <c r="C753" s="13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spans="1:26" ht="12.5" x14ac:dyDescent="0.25">
      <c r="A754" s="13"/>
      <c r="B754" s="13"/>
      <c r="C754" s="13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spans="1:26" ht="12.5" x14ac:dyDescent="0.25">
      <c r="A755" s="13"/>
      <c r="B755" s="13"/>
      <c r="C755" s="13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spans="1:26" ht="12.5" x14ac:dyDescent="0.25">
      <c r="A756" s="13"/>
      <c r="B756" s="13"/>
      <c r="C756" s="13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spans="1:26" ht="12.5" x14ac:dyDescent="0.25">
      <c r="A757" s="13"/>
      <c r="B757" s="13"/>
      <c r="C757" s="13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spans="1:26" ht="12.5" x14ac:dyDescent="0.25">
      <c r="A758" s="13"/>
      <c r="B758" s="13"/>
      <c r="C758" s="13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spans="1:26" ht="12.5" x14ac:dyDescent="0.25">
      <c r="A759" s="13"/>
      <c r="B759" s="13"/>
      <c r="C759" s="13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spans="1:26" ht="12.5" x14ac:dyDescent="0.25">
      <c r="A760" s="13"/>
      <c r="B760" s="13"/>
      <c r="C760" s="13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spans="1:26" ht="12.5" x14ac:dyDescent="0.25">
      <c r="A761" s="13"/>
      <c r="B761" s="13"/>
      <c r="C761" s="13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spans="1:26" ht="12.5" x14ac:dyDescent="0.25">
      <c r="A762" s="13"/>
      <c r="B762" s="13"/>
      <c r="C762" s="13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spans="1:26" ht="12.5" x14ac:dyDescent="0.25">
      <c r="A763" s="13"/>
      <c r="B763" s="13"/>
      <c r="C763" s="13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spans="1:26" ht="12.5" x14ac:dyDescent="0.25">
      <c r="A764" s="13"/>
      <c r="B764" s="13"/>
      <c r="C764" s="13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spans="1:26" ht="12.5" x14ac:dyDescent="0.25">
      <c r="A765" s="13"/>
      <c r="B765" s="13"/>
      <c r="C765" s="13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spans="1:26" ht="12.5" x14ac:dyDescent="0.25">
      <c r="A766" s="13"/>
      <c r="B766" s="13"/>
      <c r="C766" s="13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spans="1:26" ht="12.5" x14ac:dyDescent="0.25">
      <c r="A767" s="13"/>
      <c r="B767" s="13"/>
      <c r="C767" s="13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spans="1:26" ht="12.5" x14ac:dyDescent="0.25">
      <c r="A768" s="13"/>
      <c r="B768" s="13"/>
      <c r="C768" s="13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spans="1:26" ht="12.5" x14ac:dyDescent="0.25">
      <c r="A769" s="13"/>
      <c r="B769" s="13"/>
      <c r="C769" s="13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spans="1:26" ht="12.5" x14ac:dyDescent="0.25">
      <c r="A770" s="13"/>
      <c r="B770" s="13"/>
      <c r="C770" s="13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spans="1:26" ht="12.5" x14ac:dyDescent="0.25">
      <c r="A771" s="13"/>
      <c r="B771" s="13"/>
      <c r="C771" s="13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spans="1:26" ht="12.5" x14ac:dyDescent="0.25">
      <c r="A772" s="13"/>
      <c r="B772" s="13"/>
      <c r="C772" s="13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spans="1:26" ht="12.5" x14ac:dyDescent="0.25">
      <c r="A773" s="13"/>
      <c r="B773" s="13"/>
      <c r="C773" s="13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spans="1:26" ht="12.5" x14ac:dyDescent="0.25">
      <c r="A774" s="13"/>
      <c r="B774" s="13"/>
      <c r="C774" s="13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spans="1:26" ht="12.5" x14ac:dyDescent="0.25">
      <c r="A775" s="13"/>
      <c r="B775" s="13"/>
      <c r="C775" s="13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spans="1:26" ht="12.5" x14ac:dyDescent="0.25">
      <c r="A776" s="13"/>
      <c r="B776" s="13"/>
      <c r="C776" s="13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spans="1:26" ht="12.5" x14ac:dyDescent="0.25">
      <c r="A777" s="13"/>
      <c r="B777" s="13"/>
      <c r="C777" s="13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spans="1:26" ht="12.5" x14ac:dyDescent="0.25">
      <c r="A778" s="13"/>
      <c r="B778" s="13"/>
      <c r="C778" s="13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spans="1:26" ht="12.5" x14ac:dyDescent="0.25">
      <c r="A779" s="13"/>
      <c r="B779" s="13"/>
      <c r="C779" s="13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spans="1:26" ht="12.5" x14ac:dyDescent="0.25">
      <c r="A780" s="13"/>
      <c r="B780" s="13"/>
      <c r="C780" s="13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spans="1:26" ht="12.5" x14ac:dyDescent="0.25">
      <c r="A781" s="13"/>
      <c r="B781" s="13"/>
      <c r="C781" s="13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spans="1:26" ht="12.5" x14ac:dyDescent="0.25">
      <c r="A782" s="13"/>
      <c r="B782" s="13"/>
      <c r="C782" s="13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spans="1:26" ht="12.5" x14ac:dyDescent="0.25">
      <c r="A783" s="13"/>
      <c r="B783" s="13"/>
      <c r="C783" s="13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spans="1:26" ht="12.5" x14ac:dyDescent="0.25">
      <c r="A784" s="13"/>
      <c r="B784" s="13"/>
      <c r="C784" s="13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spans="1:26" ht="12.5" x14ac:dyDescent="0.25">
      <c r="A785" s="13"/>
      <c r="B785" s="13"/>
      <c r="C785" s="13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spans="1:26" ht="12.5" x14ac:dyDescent="0.25">
      <c r="A786" s="13"/>
      <c r="B786" s="13"/>
      <c r="C786" s="13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spans="1:26" ht="12.5" x14ac:dyDescent="0.25">
      <c r="A787" s="13"/>
      <c r="B787" s="13"/>
      <c r="C787" s="13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spans="1:26" ht="12.5" x14ac:dyDescent="0.25">
      <c r="A788" s="13"/>
      <c r="B788" s="13"/>
      <c r="C788" s="13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spans="1:26" ht="12.5" x14ac:dyDescent="0.25">
      <c r="A789" s="13"/>
      <c r="B789" s="13"/>
      <c r="C789" s="13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spans="1:26" ht="12.5" x14ac:dyDescent="0.25">
      <c r="A790" s="13"/>
      <c r="B790" s="13"/>
      <c r="C790" s="13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spans="1:26" ht="12.5" x14ac:dyDescent="0.25">
      <c r="A791" s="13"/>
      <c r="B791" s="13"/>
      <c r="C791" s="13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spans="1:26" ht="12.5" x14ac:dyDescent="0.25">
      <c r="A792" s="13"/>
      <c r="B792" s="13"/>
      <c r="C792" s="13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spans="1:26" ht="12.5" x14ac:dyDescent="0.25">
      <c r="A793" s="13"/>
      <c r="B793" s="13"/>
      <c r="C793" s="13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5"/>
    </row>
    <row r="794" spans="1:26" ht="12.5" x14ac:dyDescent="0.25">
      <c r="A794" s="13"/>
      <c r="B794" s="13"/>
      <c r="C794" s="13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spans="1:26" ht="12.5" x14ac:dyDescent="0.25">
      <c r="A795" s="13"/>
      <c r="B795" s="13"/>
      <c r="C795" s="13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spans="1:26" ht="12.5" x14ac:dyDescent="0.25">
      <c r="A796" s="13"/>
      <c r="B796" s="13"/>
      <c r="C796" s="13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spans="1:26" ht="12.5" x14ac:dyDescent="0.25">
      <c r="A797" s="13"/>
      <c r="B797" s="13"/>
      <c r="C797" s="13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spans="1:26" ht="12.5" x14ac:dyDescent="0.25">
      <c r="A798" s="13"/>
      <c r="B798" s="13"/>
      <c r="C798" s="13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spans="1:26" ht="12.5" x14ac:dyDescent="0.25">
      <c r="A799" s="13"/>
      <c r="B799" s="13"/>
      <c r="C799" s="13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spans="1:26" ht="12.5" x14ac:dyDescent="0.25">
      <c r="A800" s="13"/>
      <c r="B800" s="13"/>
      <c r="C800" s="13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spans="1:26" ht="12.5" x14ac:dyDescent="0.25">
      <c r="A801" s="13"/>
      <c r="B801" s="13"/>
      <c r="C801" s="13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spans="1:26" ht="12.5" x14ac:dyDescent="0.25">
      <c r="A802" s="13"/>
      <c r="B802" s="13"/>
      <c r="C802" s="13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5"/>
    </row>
    <row r="803" spans="1:26" ht="12.5" x14ac:dyDescent="0.25">
      <c r="A803" s="13"/>
      <c r="B803" s="13"/>
      <c r="C803" s="13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spans="1:26" ht="12.5" x14ac:dyDescent="0.25">
      <c r="A804" s="13"/>
      <c r="B804" s="13"/>
      <c r="C804" s="13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spans="1:26" ht="12.5" x14ac:dyDescent="0.25">
      <c r="A805" s="13"/>
      <c r="B805" s="13"/>
      <c r="C805" s="13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spans="1:26" ht="12.5" x14ac:dyDescent="0.25">
      <c r="A806" s="13"/>
      <c r="B806" s="13"/>
      <c r="C806" s="13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spans="1:26" ht="12.5" x14ac:dyDescent="0.25">
      <c r="A807" s="13"/>
      <c r="B807" s="13"/>
      <c r="C807" s="13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spans="1:26" ht="12.5" x14ac:dyDescent="0.25">
      <c r="A808" s="13"/>
      <c r="B808" s="13"/>
      <c r="C808" s="13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spans="1:26" ht="12.5" x14ac:dyDescent="0.25">
      <c r="A809" s="13"/>
      <c r="B809" s="13"/>
      <c r="C809" s="13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spans="1:26" ht="12.5" x14ac:dyDescent="0.25">
      <c r="A810" s="13"/>
      <c r="B810" s="13"/>
      <c r="C810" s="13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spans="1:26" ht="12.5" x14ac:dyDescent="0.25">
      <c r="A811" s="13"/>
      <c r="B811" s="13"/>
      <c r="C811" s="13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spans="1:26" ht="12.5" x14ac:dyDescent="0.25">
      <c r="A812" s="13"/>
      <c r="B812" s="13"/>
      <c r="C812" s="13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spans="1:26" ht="12.5" x14ac:dyDescent="0.25">
      <c r="A813" s="13"/>
      <c r="B813" s="13"/>
      <c r="C813" s="13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spans="1:26" ht="12.5" x14ac:dyDescent="0.25">
      <c r="A814" s="13"/>
      <c r="B814" s="13"/>
      <c r="C814" s="13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spans="1:26" ht="12.5" x14ac:dyDescent="0.25">
      <c r="A815" s="13"/>
      <c r="B815" s="13"/>
      <c r="C815" s="13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spans="1:26" ht="12.5" x14ac:dyDescent="0.25">
      <c r="A816" s="13"/>
      <c r="B816" s="13"/>
      <c r="C816" s="13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spans="1:26" ht="12.5" x14ac:dyDescent="0.25">
      <c r="A817" s="13"/>
      <c r="B817" s="13"/>
      <c r="C817" s="13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spans="1:26" ht="12.5" x14ac:dyDescent="0.25">
      <c r="A818" s="13"/>
      <c r="B818" s="13"/>
      <c r="C818" s="13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spans="1:26" ht="12.5" x14ac:dyDescent="0.25">
      <c r="A819" s="13"/>
      <c r="B819" s="13"/>
      <c r="C819" s="13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spans="1:26" ht="12.5" x14ac:dyDescent="0.25">
      <c r="A820" s="13"/>
      <c r="B820" s="13"/>
      <c r="C820" s="13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spans="1:26" ht="12.5" x14ac:dyDescent="0.25">
      <c r="A821" s="13"/>
      <c r="B821" s="13"/>
      <c r="C821" s="13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spans="1:26" ht="12.5" x14ac:dyDescent="0.25">
      <c r="A822" s="13"/>
      <c r="B822" s="13"/>
      <c r="C822" s="13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spans="1:26" ht="12.5" x14ac:dyDescent="0.25">
      <c r="A823" s="13"/>
      <c r="B823" s="13"/>
      <c r="C823" s="13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spans="1:26" ht="12.5" x14ac:dyDescent="0.25">
      <c r="A824" s="13"/>
      <c r="B824" s="13"/>
      <c r="C824" s="13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spans="1:26" ht="12.5" x14ac:dyDescent="0.25">
      <c r="A825" s="13"/>
      <c r="B825" s="13"/>
      <c r="C825" s="13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spans="1:26" ht="12.5" x14ac:dyDescent="0.25">
      <c r="A826" s="13"/>
      <c r="B826" s="13"/>
      <c r="C826" s="13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spans="1:26" ht="12.5" x14ac:dyDescent="0.25">
      <c r="A827" s="13"/>
      <c r="B827" s="13"/>
      <c r="C827" s="13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spans="1:26" ht="12.5" x14ac:dyDescent="0.25">
      <c r="A828" s="13"/>
      <c r="B828" s="13"/>
      <c r="C828" s="13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spans="1:26" ht="12.5" x14ac:dyDescent="0.25">
      <c r="A829" s="13"/>
      <c r="B829" s="13"/>
      <c r="C829" s="13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spans="1:26" ht="12.5" x14ac:dyDescent="0.25">
      <c r="A830" s="13"/>
      <c r="B830" s="13"/>
      <c r="C830" s="13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spans="1:26" ht="12.5" x14ac:dyDescent="0.25">
      <c r="A831" s="13"/>
      <c r="B831" s="13"/>
      <c r="C831" s="13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spans="1:26" ht="12.5" x14ac:dyDescent="0.25">
      <c r="A832" s="13"/>
      <c r="B832" s="13"/>
      <c r="C832" s="13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spans="1:26" ht="12.5" x14ac:dyDescent="0.25">
      <c r="A833" s="13"/>
      <c r="B833" s="13"/>
      <c r="C833" s="13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spans="1:26" ht="12.5" x14ac:dyDescent="0.25">
      <c r="A834" s="13"/>
      <c r="B834" s="13"/>
      <c r="C834" s="13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spans="1:26" ht="12.5" x14ac:dyDescent="0.25">
      <c r="A835" s="13"/>
      <c r="B835" s="13"/>
      <c r="C835" s="13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spans="1:26" ht="12.5" x14ac:dyDescent="0.25">
      <c r="A836" s="13"/>
      <c r="B836" s="13"/>
      <c r="C836" s="13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spans="1:26" ht="12.5" x14ac:dyDescent="0.25">
      <c r="A837" s="13"/>
      <c r="B837" s="13"/>
      <c r="C837" s="13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spans="1:26" ht="12.5" x14ac:dyDescent="0.25">
      <c r="A838" s="13"/>
      <c r="B838" s="13"/>
      <c r="C838" s="13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spans="1:26" ht="12.5" x14ac:dyDescent="0.25">
      <c r="A839" s="13"/>
      <c r="B839" s="13"/>
      <c r="C839" s="13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spans="1:26" ht="12.5" x14ac:dyDescent="0.25">
      <c r="A840" s="13"/>
      <c r="B840" s="13"/>
      <c r="C840" s="13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spans="1:26" ht="12.5" x14ac:dyDescent="0.25">
      <c r="A841" s="13"/>
      <c r="B841" s="13"/>
      <c r="C841" s="13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spans="1:26" ht="12.5" x14ac:dyDescent="0.25">
      <c r="A842" s="13"/>
      <c r="B842" s="13"/>
      <c r="C842" s="13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spans="1:26" ht="12.5" x14ac:dyDescent="0.25">
      <c r="A843" s="13"/>
      <c r="B843" s="13"/>
      <c r="C843" s="13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spans="1:26" ht="12.5" x14ac:dyDescent="0.25">
      <c r="A844" s="13"/>
      <c r="B844" s="13"/>
      <c r="C844" s="13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spans="1:26" ht="12.5" x14ac:dyDescent="0.25">
      <c r="A845" s="13"/>
      <c r="B845" s="13"/>
      <c r="C845" s="13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spans="1:26" ht="12.5" x14ac:dyDescent="0.25">
      <c r="A846" s="13"/>
      <c r="B846" s="13"/>
      <c r="C846" s="13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spans="1:26" ht="12.5" x14ac:dyDescent="0.25">
      <c r="A847" s="13"/>
      <c r="B847" s="13"/>
      <c r="C847" s="13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spans="1:26" ht="12.5" x14ac:dyDescent="0.25">
      <c r="A848" s="13"/>
      <c r="B848" s="13"/>
      <c r="C848" s="13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spans="1:26" ht="12.5" x14ac:dyDescent="0.25">
      <c r="A849" s="13"/>
      <c r="B849" s="13"/>
      <c r="C849" s="13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spans="1:26" ht="12.5" x14ac:dyDescent="0.25">
      <c r="A850" s="13"/>
      <c r="B850" s="13"/>
      <c r="C850" s="13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spans="1:26" ht="12.5" x14ac:dyDescent="0.25">
      <c r="A851" s="13"/>
      <c r="B851" s="13"/>
      <c r="C851" s="13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spans="1:26" ht="12.5" x14ac:dyDescent="0.25">
      <c r="A852" s="13"/>
      <c r="B852" s="13"/>
      <c r="C852" s="13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spans="1:26" ht="12.5" x14ac:dyDescent="0.25">
      <c r="A853" s="13"/>
      <c r="B853" s="13"/>
      <c r="C853" s="13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spans="1:26" ht="12.5" x14ac:dyDescent="0.25">
      <c r="A854" s="13"/>
      <c r="B854" s="13"/>
      <c r="C854" s="13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spans="1:26" ht="12.5" x14ac:dyDescent="0.25">
      <c r="A855" s="13"/>
      <c r="B855" s="13"/>
      <c r="C855" s="13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spans="1:26" ht="12.5" x14ac:dyDescent="0.25">
      <c r="A856" s="13"/>
      <c r="B856" s="13"/>
      <c r="C856" s="13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spans="1:26" ht="12.5" x14ac:dyDescent="0.25">
      <c r="A857" s="13"/>
      <c r="B857" s="13"/>
      <c r="C857" s="13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spans="1:26" ht="12.5" x14ac:dyDescent="0.25">
      <c r="A858" s="13"/>
      <c r="B858" s="13"/>
      <c r="C858" s="13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spans="1:26" ht="12.5" x14ac:dyDescent="0.25">
      <c r="A859" s="13"/>
      <c r="B859" s="13"/>
      <c r="C859" s="13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spans="1:26" ht="12.5" x14ac:dyDescent="0.25">
      <c r="A860" s="13"/>
      <c r="B860" s="13"/>
      <c r="C860" s="13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spans="1:26" ht="12.5" x14ac:dyDescent="0.25">
      <c r="A861" s="13"/>
      <c r="B861" s="13"/>
      <c r="C861" s="13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spans="1:26" ht="12.5" x14ac:dyDescent="0.25">
      <c r="A862" s="13"/>
      <c r="B862" s="13"/>
      <c r="C862" s="13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spans="1:26" ht="12.5" x14ac:dyDescent="0.25">
      <c r="A863" s="13"/>
      <c r="B863" s="13"/>
      <c r="C863" s="13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spans="1:26" ht="12.5" x14ac:dyDescent="0.25">
      <c r="A864" s="13"/>
      <c r="B864" s="13"/>
      <c r="C864" s="13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spans="1:26" ht="12.5" x14ac:dyDescent="0.25">
      <c r="A865" s="13"/>
      <c r="B865" s="13"/>
      <c r="C865" s="13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spans="1:26" ht="12.5" x14ac:dyDescent="0.25">
      <c r="A866" s="13"/>
      <c r="B866" s="13"/>
      <c r="C866" s="13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spans="1:26" ht="12.5" x14ac:dyDescent="0.25">
      <c r="A867" s="13"/>
      <c r="B867" s="13"/>
      <c r="C867" s="13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spans="1:26" ht="12.5" x14ac:dyDescent="0.25">
      <c r="A868" s="13"/>
      <c r="B868" s="13"/>
      <c r="C868" s="13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spans="1:26" ht="12.5" x14ac:dyDescent="0.25">
      <c r="A869" s="13"/>
      <c r="B869" s="13"/>
      <c r="C869" s="13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spans="1:26" ht="12.5" x14ac:dyDescent="0.25">
      <c r="A870" s="13"/>
      <c r="B870" s="13"/>
      <c r="C870" s="13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spans="1:26" ht="12.5" x14ac:dyDescent="0.25">
      <c r="A871" s="13"/>
      <c r="B871" s="13"/>
      <c r="C871" s="13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spans="1:26" ht="12.5" x14ac:dyDescent="0.25">
      <c r="A872" s="13"/>
      <c r="B872" s="13"/>
      <c r="C872" s="13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spans="1:26" ht="12.5" x14ac:dyDescent="0.25">
      <c r="A873" s="13"/>
      <c r="B873" s="13"/>
      <c r="C873" s="13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spans="1:26" ht="12.5" x14ac:dyDescent="0.25">
      <c r="A874" s="13"/>
      <c r="B874" s="13"/>
      <c r="C874" s="13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spans="1:26" ht="12.5" x14ac:dyDescent="0.25">
      <c r="A875" s="13"/>
      <c r="B875" s="13"/>
      <c r="C875" s="13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spans="1:26" ht="12.5" x14ac:dyDescent="0.25">
      <c r="A876" s="13"/>
      <c r="B876" s="13"/>
      <c r="C876" s="13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spans="1:26" ht="12.5" x14ac:dyDescent="0.25">
      <c r="A877" s="13"/>
      <c r="B877" s="13"/>
      <c r="C877" s="13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spans="1:26" ht="12.5" x14ac:dyDescent="0.25">
      <c r="A878" s="13"/>
      <c r="B878" s="13"/>
      <c r="C878" s="13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spans="1:26" ht="12.5" x14ac:dyDescent="0.25">
      <c r="A879" s="13"/>
      <c r="B879" s="13"/>
      <c r="C879" s="13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spans="1:26" ht="12.5" x14ac:dyDescent="0.25">
      <c r="A880" s="13"/>
      <c r="B880" s="13"/>
      <c r="C880" s="13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spans="1:26" ht="12.5" x14ac:dyDescent="0.25">
      <c r="A881" s="13"/>
      <c r="B881" s="13"/>
      <c r="C881" s="13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spans="1:26" ht="12.5" x14ac:dyDescent="0.25">
      <c r="A882" s="13"/>
      <c r="B882" s="13"/>
      <c r="C882" s="13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spans="1:26" ht="12.5" x14ac:dyDescent="0.25">
      <c r="A883" s="13"/>
      <c r="B883" s="13"/>
      <c r="C883" s="13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spans="1:26" ht="12.5" x14ac:dyDescent="0.25">
      <c r="A884" s="13"/>
      <c r="B884" s="13"/>
      <c r="C884" s="13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spans="1:26" ht="12.5" x14ac:dyDescent="0.25">
      <c r="A885" s="13"/>
      <c r="B885" s="13"/>
      <c r="C885" s="13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spans="1:26" ht="12.5" x14ac:dyDescent="0.25">
      <c r="A886" s="13"/>
      <c r="B886" s="13"/>
      <c r="C886" s="13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spans="1:26" ht="12.5" x14ac:dyDescent="0.25">
      <c r="A887" s="13"/>
      <c r="B887" s="13"/>
      <c r="C887" s="13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spans="1:26" ht="12.5" x14ac:dyDescent="0.25">
      <c r="A888" s="13"/>
      <c r="B888" s="13"/>
      <c r="C888" s="13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spans="1:26" ht="12.5" x14ac:dyDescent="0.25">
      <c r="A889" s="13"/>
      <c r="B889" s="13"/>
      <c r="C889" s="13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spans="1:26" ht="12.5" x14ac:dyDescent="0.25">
      <c r="A890" s="13"/>
      <c r="B890" s="13"/>
      <c r="C890" s="13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spans="1:26" ht="12.5" x14ac:dyDescent="0.25">
      <c r="A891" s="13"/>
      <c r="B891" s="13"/>
      <c r="C891" s="13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spans="1:26" ht="12.5" x14ac:dyDescent="0.25">
      <c r="A892" s="13"/>
      <c r="B892" s="13"/>
      <c r="C892" s="13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spans="1:26" ht="12.5" x14ac:dyDescent="0.25">
      <c r="A893" s="13"/>
      <c r="B893" s="13"/>
      <c r="C893" s="13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spans="1:26" ht="12.5" x14ac:dyDescent="0.25">
      <c r="A894" s="13"/>
      <c r="B894" s="13"/>
      <c r="C894" s="13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spans="1:26" ht="12.5" x14ac:dyDescent="0.25">
      <c r="A895" s="13"/>
      <c r="B895" s="13"/>
      <c r="C895" s="13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spans="1:26" ht="12.5" x14ac:dyDescent="0.25">
      <c r="A896" s="13"/>
      <c r="B896" s="13"/>
      <c r="C896" s="13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spans="1:26" ht="12.5" x14ac:dyDescent="0.25">
      <c r="A897" s="13"/>
      <c r="B897" s="13"/>
      <c r="C897" s="13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spans="1:26" ht="12.5" x14ac:dyDescent="0.25">
      <c r="A898" s="13"/>
      <c r="B898" s="13"/>
      <c r="C898" s="13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spans="1:26" ht="12.5" x14ac:dyDescent="0.25">
      <c r="A899" s="13"/>
      <c r="B899" s="13"/>
      <c r="C899" s="13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spans="1:26" ht="12.5" x14ac:dyDescent="0.25">
      <c r="A900" s="13"/>
      <c r="B900" s="13"/>
      <c r="C900" s="13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spans="1:26" ht="12.5" x14ac:dyDescent="0.25">
      <c r="A901" s="13"/>
      <c r="B901" s="13"/>
      <c r="C901" s="13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spans="1:26" ht="12.5" x14ac:dyDescent="0.25">
      <c r="A902" s="13"/>
      <c r="B902" s="13"/>
      <c r="C902" s="13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spans="1:26" ht="12.5" x14ac:dyDescent="0.25">
      <c r="A903" s="13"/>
      <c r="B903" s="13"/>
      <c r="C903" s="13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spans="1:26" ht="12.5" x14ac:dyDescent="0.25">
      <c r="A904" s="13"/>
      <c r="B904" s="13"/>
      <c r="C904" s="13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spans="1:26" ht="12.5" x14ac:dyDescent="0.25">
      <c r="A905" s="13"/>
      <c r="B905" s="13"/>
      <c r="C905" s="13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spans="1:26" ht="12.5" x14ac:dyDescent="0.25">
      <c r="A906" s="13"/>
      <c r="B906" s="13"/>
      <c r="C906" s="13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spans="1:26" ht="12.5" x14ac:dyDescent="0.25">
      <c r="A907" s="13"/>
      <c r="B907" s="13"/>
      <c r="C907" s="13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spans="1:26" ht="12.5" x14ac:dyDescent="0.25">
      <c r="A908" s="13"/>
      <c r="B908" s="13"/>
      <c r="C908" s="13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spans="1:26" ht="12.5" x14ac:dyDescent="0.25">
      <c r="A909" s="13"/>
      <c r="B909" s="13"/>
      <c r="C909" s="13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spans="1:26" ht="12.5" x14ac:dyDescent="0.25">
      <c r="A910" s="13"/>
      <c r="B910" s="13"/>
      <c r="C910" s="13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spans="1:26" ht="12.5" x14ac:dyDescent="0.25">
      <c r="A911" s="13"/>
      <c r="B911" s="13"/>
      <c r="C911" s="13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spans="1:26" ht="12.5" x14ac:dyDescent="0.25">
      <c r="A912" s="13"/>
      <c r="B912" s="13"/>
      <c r="C912" s="13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spans="1:26" ht="12.5" x14ac:dyDescent="0.25">
      <c r="A913" s="13"/>
      <c r="B913" s="13"/>
      <c r="C913" s="13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spans="1:26" ht="12.5" x14ac:dyDescent="0.25">
      <c r="A914" s="13"/>
      <c r="B914" s="13"/>
      <c r="C914" s="13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spans="1:26" ht="12.5" x14ac:dyDescent="0.25">
      <c r="A915" s="13"/>
      <c r="B915" s="13"/>
      <c r="C915" s="13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spans="1:26" ht="12.5" x14ac:dyDescent="0.25">
      <c r="A916" s="13"/>
      <c r="B916" s="13"/>
      <c r="C916" s="13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spans="1:26" ht="12.5" x14ac:dyDescent="0.25">
      <c r="A917" s="13"/>
      <c r="B917" s="13"/>
      <c r="C917" s="13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spans="1:26" ht="12.5" x14ac:dyDescent="0.25">
      <c r="A918" s="13"/>
      <c r="B918" s="13"/>
      <c r="C918" s="13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spans="1:26" ht="12.5" x14ac:dyDescent="0.25">
      <c r="A919" s="13"/>
      <c r="B919" s="13"/>
      <c r="C919" s="13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spans="1:26" ht="12.5" x14ac:dyDescent="0.25">
      <c r="A920" s="13"/>
      <c r="B920" s="13"/>
      <c r="C920" s="13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spans="1:26" ht="12.5" x14ac:dyDescent="0.25">
      <c r="A921" s="13"/>
      <c r="B921" s="13"/>
      <c r="C921" s="13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spans="1:26" ht="12.5" x14ac:dyDescent="0.25">
      <c r="A922" s="13"/>
      <c r="B922" s="13"/>
      <c r="C922" s="13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spans="1:26" ht="12.5" x14ac:dyDescent="0.25">
      <c r="A923" s="13"/>
      <c r="B923" s="13"/>
      <c r="C923" s="13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spans="1:26" ht="12.5" x14ac:dyDescent="0.25">
      <c r="A924" s="13"/>
      <c r="B924" s="13"/>
      <c r="C924" s="13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spans="1:26" ht="12.5" x14ac:dyDescent="0.25">
      <c r="A925" s="13"/>
      <c r="B925" s="13"/>
      <c r="C925" s="13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spans="1:26" ht="12.5" x14ac:dyDescent="0.25">
      <c r="A926" s="13"/>
      <c r="B926" s="13"/>
      <c r="C926" s="13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spans="1:26" ht="12.5" x14ac:dyDescent="0.25">
      <c r="A927" s="13"/>
      <c r="B927" s="13"/>
      <c r="C927" s="13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spans="1:26" ht="12.5" x14ac:dyDescent="0.25">
      <c r="A928" s="13"/>
      <c r="B928" s="13"/>
      <c r="C928" s="13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spans="1:26" ht="12.5" x14ac:dyDescent="0.25">
      <c r="A929" s="13"/>
      <c r="B929" s="13"/>
      <c r="C929" s="13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spans="1:26" ht="12.5" x14ac:dyDescent="0.25">
      <c r="A930" s="13"/>
      <c r="B930" s="13"/>
      <c r="C930" s="13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spans="1:26" ht="12.5" x14ac:dyDescent="0.25">
      <c r="A931" s="13"/>
      <c r="B931" s="13"/>
      <c r="C931" s="13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spans="1:26" ht="12.5" x14ac:dyDescent="0.25">
      <c r="A932" s="13"/>
      <c r="B932" s="13"/>
      <c r="C932" s="13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spans="1:26" ht="12.5" x14ac:dyDescent="0.25">
      <c r="A933" s="13"/>
      <c r="B933" s="13"/>
      <c r="C933" s="13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spans="1:26" ht="12.5" x14ac:dyDescent="0.25">
      <c r="A934" s="13"/>
      <c r="B934" s="13"/>
      <c r="C934" s="13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spans="1:26" ht="12.5" x14ac:dyDescent="0.25">
      <c r="A935" s="13"/>
      <c r="B935" s="13"/>
      <c r="C935" s="13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spans="1:26" ht="12.5" x14ac:dyDescent="0.25">
      <c r="A936" s="13"/>
      <c r="B936" s="13"/>
      <c r="C936" s="13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spans="1:26" ht="12.5" x14ac:dyDescent="0.25">
      <c r="A937" s="13"/>
      <c r="B937" s="13"/>
      <c r="C937" s="13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spans="1:26" ht="12.5" x14ac:dyDescent="0.25">
      <c r="A938" s="13"/>
      <c r="B938" s="13"/>
      <c r="C938" s="13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spans="1:26" ht="12.5" x14ac:dyDescent="0.25">
      <c r="A939" s="13"/>
      <c r="B939" s="13"/>
      <c r="C939" s="13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spans="1:26" ht="12.5" x14ac:dyDescent="0.25">
      <c r="A940" s="13"/>
      <c r="B940" s="13"/>
      <c r="C940" s="13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spans="1:26" ht="12.5" x14ac:dyDescent="0.25">
      <c r="A941" s="13"/>
      <c r="B941" s="13"/>
      <c r="C941" s="13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spans="1:26" ht="12.5" x14ac:dyDescent="0.25">
      <c r="A942" s="13"/>
      <c r="B942" s="13"/>
      <c r="C942" s="13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spans="1:26" ht="12.5" x14ac:dyDescent="0.25">
      <c r="A943" s="13"/>
      <c r="B943" s="13"/>
      <c r="C943" s="13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spans="1:26" ht="12.5" x14ac:dyDescent="0.25">
      <c r="A944" s="13"/>
      <c r="B944" s="13"/>
      <c r="C944" s="13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spans="1:26" ht="12.5" x14ac:dyDescent="0.25">
      <c r="A945" s="13"/>
      <c r="B945" s="13"/>
      <c r="C945" s="13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spans="1:26" ht="12.5" x14ac:dyDescent="0.25">
      <c r="A946" s="13"/>
      <c r="B946" s="13"/>
      <c r="C946" s="13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spans="1:26" ht="12.5" x14ac:dyDescent="0.25">
      <c r="A947" s="13"/>
      <c r="B947" s="13"/>
      <c r="C947" s="13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</sheetData>
  <autoFilter ref="D1:D947" xr:uid="{00000000-0009-0000-0000-000003000000}"/>
  <mergeCells count="132">
    <mergeCell ref="B98:B101"/>
    <mergeCell ref="C98:C101"/>
    <mergeCell ref="A98:A101"/>
    <mergeCell ref="B94:B97"/>
    <mergeCell ref="C94:C97"/>
    <mergeCell ref="A86:A89"/>
    <mergeCell ref="B86:B89"/>
    <mergeCell ref="C86:C89"/>
    <mergeCell ref="A90:A93"/>
    <mergeCell ref="B90:B93"/>
    <mergeCell ref="C90:C93"/>
    <mergeCell ref="A94:A97"/>
    <mergeCell ref="B82:B85"/>
    <mergeCell ref="C82:C85"/>
    <mergeCell ref="A74:A77"/>
    <mergeCell ref="B74:B77"/>
    <mergeCell ref="C74:C77"/>
    <mergeCell ref="A78:A81"/>
    <mergeCell ref="B78:B81"/>
    <mergeCell ref="C78:C81"/>
    <mergeCell ref="A82:A85"/>
    <mergeCell ref="A66:A69"/>
    <mergeCell ref="B66:B69"/>
    <mergeCell ref="C66:C69"/>
    <mergeCell ref="A70:A73"/>
    <mergeCell ref="B70:B73"/>
    <mergeCell ref="C70:C73"/>
    <mergeCell ref="B62:B65"/>
    <mergeCell ref="C62:C65"/>
    <mergeCell ref="A54:A57"/>
    <mergeCell ref="B54:B57"/>
    <mergeCell ref="C54:C57"/>
    <mergeCell ref="A58:A61"/>
    <mergeCell ref="B58:B61"/>
    <mergeCell ref="C58:C61"/>
    <mergeCell ref="A62:A65"/>
    <mergeCell ref="A170:A173"/>
    <mergeCell ref="B170:B173"/>
    <mergeCell ref="C170:C173"/>
    <mergeCell ref="A174:A177"/>
    <mergeCell ref="B174:B177"/>
    <mergeCell ref="C174:C177"/>
    <mergeCell ref="B42:B45"/>
    <mergeCell ref="C42:C45"/>
    <mergeCell ref="A34:A37"/>
    <mergeCell ref="B34:B37"/>
    <mergeCell ref="C34:C37"/>
    <mergeCell ref="A38:A41"/>
    <mergeCell ref="B38:B41"/>
    <mergeCell ref="C38:C41"/>
    <mergeCell ref="A42:A45"/>
    <mergeCell ref="B50:B53"/>
    <mergeCell ref="C50:C53"/>
    <mergeCell ref="A46:A49"/>
    <mergeCell ref="B46:B49"/>
    <mergeCell ref="C46:C49"/>
    <mergeCell ref="A50:A53"/>
    <mergeCell ref="B30:B33"/>
    <mergeCell ref="C30:C33"/>
    <mergeCell ref="A26:A29"/>
    <mergeCell ref="B26:B29"/>
    <mergeCell ref="C26:C29"/>
    <mergeCell ref="A30:A33"/>
    <mergeCell ref="B22:B25"/>
    <mergeCell ref="C22:C25"/>
    <mergeCell ref="A14:A17"/>
    <mergeCell ref="B14:B17"/>
    <mergeCell ref="C14:C17"/>
    <mergeCell ref="A18:A21"/>
    <mergeCell ref="B18:B21"/>
    <mergeCell ref="C18:C21"/>
    <mergeCell ref="A22:A25"/>
    <mergeCell ref="B10:B13"/>
    <mergeCell ref="C10:C13"/>
    <mergeCell ref="A2:A5"/>
    <mergeCell ref="B2:B5"/>
    <mergeCell ref="C2:C5"/>
    <mergeCell ref="A6:A9"/>
    <mergeCell ref="B6:B9"/>
    <mergeCell ref="C6:C9"/>
    <mergeCell ref="A10:A13"/>
    <mergeCell ref="B166:B169"/>
    <mergeCell ref="C166:C169"/>
    <mergeCell ref="A158:A161"/>
    <mergeCell ref="B158:B161"/>
    <mergeCell ref="C158:C161"/>
    <mergeCell ref="A162:A165"/>
    <mergeCell ref="B162:B165"/>
    <mergeCell ref="C162:C165"/>
    <mergeCell ref="A166:A169"/>
    <mergeCell ref="B154:B157"/>
    <mergeCell ref="C154:C157"/>
    <mergeCell ref="A146:A149"/>
    <mergeCell ref="B146:B149"/>
    <mergeCell ref="C146:C149"/>
    <mergeCell ref="A150:A153"/>
    <mergeCell ref="B150:B153"/>
    <mergeCell ref="C150:C153"/>
    <mergeCell ref="A154:A157"/>
    <mergeCell ref="B142:B145"/>
    <mergeCell ref="C142:C145"/>
    <mergeCell ref="A138:A141"/>
    <mergeCell ref="B138:B141"/>
    <mergeCell ref="C138:C141"/>
    <mergeCell ref="A142:A145"/>
    <mergeCell ref="B134:B137"/>
    <mergeCell ref="C134:C137"/>
    <mergeCell ref="A126:A129"/>
    <mergeCell ref="B126:B129"/>
    <mergeCell ref="C126:C129"/>
    <mergeCell ref="A130:A133"/>
    <mergeCell ref="B130:B133"/>
    <mergeCell ref="C130:C133"/>
    <mergeCell ref="A134:A137"/>
    <mergeCell ref="B122:B125"/>
    <mergeCell ref="C122:C125"/>
    <mergeCell ref="A114:A117"/>
    <mergeCell ref="B114:B117"/>
    <mergeCell ref="C114:C117"/>
    <mergeCell ref="A118:A121"/>
    <mergeCell ref="B118:B121"/>
    <mergeCell ref="C118:C121"/>
    <mergeCell ref="A122:A125"/>
    <mergeCell ref="B110:B113"/>
    <mergeCell ref="C110:C113"/>
    <mergeCell ref="A102:A105"/>
    <mergeCell ref="B102:B105"/>
    <mergeCell ref="C102:C105"/>
    <mergeCell ref="A106:A109"/>
    <mergeCell ref="B106:B109"/>
    <mergeCell ref="C106:C109"/>
    <mergeCell ref="A110:A1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F976"/>
  <sheetViews>
    <sheetView workbookViewId="0">
      <selection activeCell="C150" sqref="C150:C153"/>
    </sheetView>
  </sheetViews>
  <sheetFormatPr defaultColWidth="12.6328125" defaultRowHeight="15.75" customHeight="1" x14ac:dyDescent="0.25"/>
  <cols>
    <col min="1" max="1" width="4.6328125" bestFit="1" customWidth="1"/>
    <col min="2" max="2" width="6.90625" bestFit="1" customWidth="1"/>
    <col min="3" max="3" width="29.36328125" bestFit="1" customWidth="1"/>
    <col min="4" max="4" width="9.81640625" bestFit="1" customWidth="1"/>
    <col min="5" max="5" width="19.453125" bestFit="1" customWidth="1"/>
    <col min="6" max="6" width="15.7265625" bestFit="1" customWidth="1"/>
  </cols>
  <sheetData>
    <row r="1" spans="1:6" x14ac:dyDescent="0.3">
      <c r="A1" s="6" t="s">
        <v>0</v>
      </c>
      <c r="B1" s="6" t="s">
        <v>1</v>
      </c>
      <c r="C1" s="1" t="s">
        <v>2</v>
      </c>
      <c r="D1" s="2" t="s">
        <v>3</v>
      </c>
      <c r="E1" s="2" t="s">
        <v>133</v>
      </c>
      <c r="F1" s="25" t="s">
        <v>134</v>
      </c>
    </row>
    <row r="2" spans="1:6" ht="15.75" customHeight="1" x14ac:dyDescent="0.25">
      <c r="A2" s="38">
        <v>1</v>
      </c>
      <c r="B2" s="38" t="s">
        <v>5</v>
      </c>
      <c r="C2" s="40" t="s">
        <v>6</v>
      </c>
      <c r="D2" s="4">
        <v>2021</v>
      </c>
      <c r="E2" s="9">
        <v>108257989784</v>
      </c>
      <c r="F2" s="26">
        <f t="shared" ref="F2:F97" si="0">LN(E2)</f>
        <v>25.407783009733464</v>
      </c>
    </row>
    <row r="3" spans="1:6" ht="15.75" customHeight="1" x14ac:dyDescent="0.25">
      <c r="A3" s="37"/>
      <c r="B3" s="37"/>
      <c r="C3" s="37"/>
      <c r="D3" s="4">
        <v>2022</v>
      </c>
      <c r="E3" s="9">
        <v>169616471417</v>
      </c>
      <c r="F3" s="26">
        <f t="shared" si="0"/>
        <v>25.856805674792458</v>
      </c>
    </row>
    <row r="4" spans="1:6" ht="15.75" customHeight="1" x14ac:dyDescent="0.25">
      <c r="A4" s="37"/>
      <c r="B4" s="37"/>
      <c r="C4" s="37"/>
      <c r="D4" s="4">
        <v>2023</v>
      </c>
      <c r="E4" s="9">
        <v>161447312776</v>
      </c>
      <c r="F4" s="26">
        <f t="shared" si="0"/>
        <v>25.807444689701246</v>
      </c>
    </row>
    <row r="5" spans="1:6" ht="15.75" customHeight="1" x14ac:dyDescent="0.25">
      <c r="A5" s="37"/>
      <c r="B5" s="37"/>
      <c r="C5" s="37"/>
      <c r="D5" s="4">
        <v>2024</v>
      </c>
      <c r="E5" s="9">
        <v>108319776574</v>
      </c>
      <c r="F5" s="26">
        <f t="shared" si="0"/>
        <v>25.408353583460539</v>
      </c>
    </row>
    <row r="6" spans="1:6" ht="15.75" customHeight="1" x14ac:dyDescent="0.25">
      <c r="A6" s="38">
        <v>2</v>
      </c>
      <c r="B6" s="38" t="s">
        <v>7</v>
      </c>
      <c r="C6" s="40" t="s">
        <v>8</v>
      </c>
      <c r="D6" s="4">
        <v>2021</v>
      </c>
      <c r="E6" s="9">
        <v>23508585736</v>
      </c>
      <c r="F6" s="26">
        <f t="shared" si="0"/>
        <v>23.88063154184038</v>
      </c>
    </row>
    <row r="7" spans="1:6" ht="15.75" customHeight="1" x14ac:dyDescent="0.25">
      <c r="A7" s="37"/>
      <c r="B7" s="37"/>
      <c r="C7" s="37"/>
      <c r="D7" s="4">
        <v>2022</v>
      </c>
      <c r="E7" s="9">
        <v>27187608036</v>
      </c>
      <c r="F7" s="26">
        <f t="shared" si="0"/>
        <v>24.026027119525349</v>
      </c>
    </row>
    <row r="8" spans="1:6" ht="15.75" customHeight="1" x14ac:dyDescent="0.25">
      <c r="A8" s="37"/>
      <c r="B8" s="37"/>
      <c r="C8" s="37"/>
      <c r="D8" s="4">
        <v>2023</v>
      </c>
      <c r="E8" s="9">
        <v>30254623117</v>
      </c>
      <c r="F8" s="26">
        <f t="shared" si="0"/>
        <v>24.13291484005995</v>
      </c>
    </row>
    <row r="9" spans="1:6" ht="15.75" customHeight="1" x14ac:dyDescent="0.25">
      <c r="A9" s="37"/>
      <c r="B9" s="37"/>
      <c r="C9" s="37"/>
      <c r="D9" s="4">
        <v>2024</v>
      </c>
      <c r="E9" s="9">
        <v>33108684368</v>
      </c>
      <c r="F9" s="26">
        <f t="shared" si="0"/>
        <v>24.223061452530359</v>
      </c>
    </row>
    <row r="10" spans="1:6" ht="15.75" customHeight="1" x14ac:dyDescent="0.25">
      <c r="A10" s="36">
        <v>3</v>
      </c>
      <c r="B10" s="36" t="s">
        <v>9</v>
      </c>
      <c r="C10" s="39" t="s">
        <v>10</v>
      </c>
      <c r="D10" s="4">
        <v>2021</v>
      </c>
      <c r="E10" s="9">
        <v>5104734107.8999996</v>
      </c>
      <c r="F10" s="26">
        <f t="shared" si="0"/>
        <v>22.353434202564081</v>
      </c>
    </row>
    <row r="11" spans="1:6" ht="15.75" customHeight="1" x14ac:dyDescent="0.25">
      <c r="A11" s="37"/>
      <c r="B11" s="37"/>
      <c r="C11" s="37"/>
      <c r="D11" s="4">
        <v>2022</v>
      </c>
      <c r="E11" s="9">
        <v>4136730542.0300002</v>
      </c>
      <c r="F11" s="26">
        <f t="shared" si="0"/>
        <v>22.143171588639905</v>
      </c>
    </row>
    <row r="12" spans="1:6" ht="15.75" customHeight="1" x14ac:dyDescent="0.25">
      <c r="A12" s="37"/>
      <c r="B12" s="37"/>
      <c r="C12" s="37"/>
      <c r="D12" s="4">
        <v>2023</v>
      </c>
      <c r="E12" s="9">
        <v>3965723898.9000001</v>
      </c>
      <c r="F12" s="26">
        <f t="shared" si="0"/>
        <v>22.100954247600971</v>
      </c>
    </row>
    <row r="13" spans="1:6" ht="15.75" customHeight="1" x14ac:dyDescent="0.25">
      <c r="A13" s="37"/>
      <c r="B13" s="37"/>
      <c r="C13" s="37"/>
      <c r="D13" s="4">
        <v>2024</v>
      </c>
      <c r="E13" s="9">
        <v>4056657959.5</v>
      </c>
      <c r="F13" s="26">
        <f t="shared" si="0"/>
        <v>22.123625308890883</v>
      </c>
    </row>
    <row r="14" spans="1:6" ht="15.75" customHeight="1" x14ac:dyDescent="0.25">
      <c r="A14" s="36">
        <v>4</v>
      </c>
      <c r="B14" s="36" t="s">
        <v>11</v>
      </c>
      <c r="C14" s="39" t="s">
        <v>12</v>
      </c>
      <c r="D14" s="4">
        <v>2021</v>
      </c>
      <c r="E14" s="9">
        <v>8589201405.6800003</v>
      </c>
      <c r="F14" s="26">
        <f t="shared" si="0"/>
        <v>22.873771600713923</v>
      </c>
    </row>
    <row r="15" spans="1:6" ht="15.75" customHeight="1" x14ac:dyDescent="0.25">
      <c r="A15" s="37"/>
      <c r="B15" s="37"/>
      <c r="C15" s="37"/>
      <c r="D15" s="4">
        <v>2022</v>
      </c>
      <c r="E15" s="9">
        <v>5939639293.8299999</v>
      </c>
      <c r="F15" s="26">
        <f t="shared" si="0"/>
        <v>22.504914243532685</v>
      </c>
    </row>
    <row r="16" spans="1:6" ht="15.75" customHeight="1" x14ac:dyDescent="0.25">
      <c r="A16" s="37"/>
      <c r="B16" s="37"/>
      <c r="C16" s="37"/>
      <c r="D16" s="4">
        <v>2023</v>
      </c>
      <c r="E16" s="9">
        <v>5771808132.9200001</v>
      </c>
      <c r="F16" s="26">
        <f t="shared" si="0"/>
        <v>22.476251236300691</v>
      </c>
    </row>
    <row r="17" spans="1:6" ht="15.75" customHeight="1" x14ac:dyDescent="0.25">
      <c r="A17" s="37"/>
      <c r="B17" s="37"/>
      <c r="C17" s="37"/>
      <c r="D17" s="4">
        <v>2024</v>
      </c>
      <c r="E17" s="9">
        <v>5699143723.1700001</v>
      </c>
      <c r="F17" s="26">
        <f t="shared" si="0"/>
        <v>22.463581776496895</v>
      </c>
    </row>
    <row r="18" spans="1:6" ht="15.75" customHeight="1" x14ac:dyDescent="0.25">
      <c r="A18" s="36">
        <v>5</v>
      </c>
      <c r="B18" s="36" t="s">
        <v>13</v>
      </c>
      <c r="C18" s="39" t="s">
        <v>14</v>
      </c>
      <c r="D18" s="4">
        <v>2021</v>
      </c>
      <c r="E18" s="9">
        <v>60269220769.669998</v>
      </c>
      <c r="F18" s="26">
        <f t="shared" si="0"/>
        <v>24.822087375366081</v>
      </c>
    </row>
    <row r="19" spans="1:6" ht="15.75" customHeight="1" x14ac:dyDescent="0.25">
      <c r="A19" s="37"/>
      <c r="B19" s="37"/>
      <c r="C19" s="37"/>
      <c r="D19" s="4">
        <v>2022</v>
      </c>
      <c r="E19" s="9">
        <v>70601466853.610001</v>
      </c>
      <c r="F19" s="26">
        <f t="shared" si="0"/>
        <v>24.980316758193084</v>
      </c>
    </row>
    <row r="20" spans="1:6" ht="15.75" customHeight="1" x14ac:dyDescent="0.25">
      <c r="A20" s="37"/>
      <c r="B20" s="37"/>
      <c r="C20" s="37"/>
      <c r="D20" s="4">
        <v>2023</v>
      </c>
      <c r="E20" s="9">
        <v>64788734033.860001</v>
      </c>
      <c r="F20" s="26">
        <f t="shared" si="0"/>
        <v>24.894397567687513</v>
      </c>
    </row>
    <row r="21" spans="1:6" ht="12.5" x14ac:dyDescent="0.25">
      <c r="A21" s="37"/>
      <c r="B21" s="37"/>
      <c r="C21" s="37"/>
      <c r="D21" s="4">
        <v>2024</v>
      </c>
      <c r="E21" s="9">
        <v>67288888206.470001</v>
      </c>
      <c r="F21" s="26">
        <f t="shared" si="0"/>
        <v>24.932260951591804</v>
      </c>
    </row>
    <row r="22" spans="1:6" ht="12.5" x14ac:dyDescent="0.25">
      <c r="A22" s="36">
        <v>6</v>
      </c>
      <c r="B22" s="36" t="s">
        <v>15</v>
      </c>
      <c r="C22" s="39" t="s">
        <v>16</v>
      </c>
      <c r="D22" s="4">
        <v>2021</v>
      </c>
      <c r="E22" s="9">
        <v>34726639253.379997</v>
      </c>
      <c r="F22" s="26">
        <f t="shared" si="0"/>
        <v>24.270772931193424</v>
      </c>
    </row>
    <row r="23" spans="1:6" ht="12.5" x14ac:dyDescent="0.25">
      <c r="A23" s="37"/>
      <c r="B23" s="37"/>
      <c r="C23" s="37"/>
      <c r="D23" s="4">
        <v>2022</v>
      </c>
      <c r="E23" s="9">
        <v>62066013405.32</v>
      </c>
      <c r="F23" s="26">
        <f t="shared" si="0"/>
        <v>24.851464387909918</v>
      </c>
    </row>
    <row r="24" spans="1:6" ht="12.5" x14ac:dyDescent="0.25">
      <c r="A24" s="37"/>
      <c r="B24" s="37"/>
      <c r="C24" s="37"/>
      <c r="D24" s="4">
        <v>2023</v>
      </c>
      <c r="E24" s="9">
        <v>53097634283.459999</v>
      </c>
      <c r="F24" s="26">
        <f t="shared" si="0"/>
        <v>24.695398212101264</v>
      </c>
    </row>
    <row r="25" spans="1:6" ht="12.5" x14ac:dyDescent="0.25">
      <c r="A25" s="37"/>
      <c r="B25" s="37"/>
      <c r="C25" s="37"/>
      <c r="D25" s="4">
        <v>2024</v>
      </c>
      <c r="E25" s="9">
        <v>56913770805.309998</v>
      </c>
      <c r="F25" s="26">
        <f t="shared" si="0"/>
        <v>24.76480316646516</v>
      </c>
    </row>
    <row r="26" spans="1:6" ht="12.5" x14ac:dyDescent="0.25">
      <c r="A26" s="36">
        <v>7</v>
      </c>
      <c r="B26" s="36" t="s">
        <v>17</v>
      </c>
      <c r="C26" s="39" t="s">
        <v>18</v>
      </c>
      <c r="D26" s="4">
        <v>2021</v>
      </c>
      <c r="E26" s="9">
        <v>1206842636</v>
      </c>
      <c r="F26" s="26">
        <f t="shared" si="0"/>
        <v>20.91127339442291</v>
      </c>
    </row>
    <row r="27" spans="1:6" ht="12.5" x14ac:dyDescent="0.25">
      <c r="A27" s="37"/>
      <c r="B27" s="37"/>
      <c r="C27" s="37"/>
      <c r="D27" s="4">
        <v>2022</v>
      </c>
      <c r="E27" s="9">
        <v>905892550</v>
      </c>
      <c r="F27" s="26">
        <f t="shared" si="0"/>
        <v>20.624431258739932</v>
      </c>
    </row>
    <row r="28" spans="1:6" ht="12.5" x14ac:dyDescent="0.25">
      <c r="A28" s="37"/>
      <c r="B28" s="37"/>
      <c r="C28" s="37"/>
      <c r="D28" s="4">
        <v>2023</v>
      </c>
      <c r="E28" s="9">
        <v>976451944</v>
      </c>
      <c r="F28" s="26">
        <f t="shared" si="0"/>
        <v>20.699436094576434</v>
      </c>
    </row>
    <row r="29" spans="1:6" ht="12.5" x14ac:dyDescent="0.25">
      <c r="A29" s="37"/>
      <c r="B29" s="37"/>
      <c r="C29" s="37"/>
      <c r="D29" s="4">
        <v>2024</v>
      </c>
      <c r="E29" s="9">
        <v>909750902</v>
      </c>
      <c r="F29" s="26">
        <f t="shared" si="0"/>
        <v>20.628681385937227</v>
      </c>
    </row>
    <row r="30" spans="1:6" ht="12.5" x14ac:dyDescent="0.25">
      <c r="A30" s="36">
        <v>9</v>
      </c>
      <c r="B30" s="36" t="s">
        <v>19</v>
      </c>
      <c r="C30" s="39" t="s">
        <v>20</v>
      </c>
      <c r="D30" s="4">
        <v>2021</v>
      </c>
      <c r="E30" s="9">
        <v>23343489082.580002</v>
      </c>
      <c r="F30" s="26">
        <f t="shared" si="0"/>
        <v>23.873583942031708</v>
      </c>
    </row>
    <row r="31" spans="1:6" ht="12.5" x14ac:dyDescent="0.25">
      <c r="A31" s="37"/>
      <c r="B31" s="37"/>
      <c r="C31" s="37"/>
      <c r="D31" s="4">
        <v>2022</v>
      </c>
      <c r="E31" s="9">
        <v>24714775999.52</v>
      </c>
      <c r="F31" s="26">
        <f t="shared" si="0"/>
        <v>23.930667120322969</v>
      </c>
    </row>
    <row r="32" spans="1:6" ht="12.5" x14ac:dyDescent="0.25">
      <c r="A32" s="37"/>
      <c r="B32" s="37"/>
      <c r="C32" s="37"/>
      <c r="D32" s="4">
        <v>2023</v>
      </c>
      <c r="E32" s="9">
        <v>28898824412.060001</v>
      </c>
      <c r="F32" s="26">
        <f t="shared" si="0"/>
        <v>24.087066753454042</v>
      </c>
    </row>
    <row r="33" spans="1:6" ht="12.5" x14ac:dyDescent="0.25">
      <c r="A33" s="37"/>
      <c r="B33" s="37"/>
      <c r="C33" s="37"/>
      <c r="D33" s="4">
        <v>2024</v>
      </c>
      <c r="E33" s="9">
        <v>353200045546.29999</v>
      </c>
      <c r="F33" s="26">
        <f t="shared" si="0"/>
        <v>26.590300434629491</v>
      </c>
    </row>
    <row r="34" spans="1:6" ht="12.5" x14ac:dyDescent="0.25">
      <c r="A34" s="38"/>
      <c r="B34" s="36" t="s">
        <v>21</v>
      </c>
      <c r="C34" s="39" t="s">
        <v>22</v>
      </c>
      <c r="D34" s="4">
        <v>2021</v>
      </c>
      <c r="E34" s="9">
        <v>42950727299.220001</v>
      </c>
      <c r="F34" s="26">
        <f t="shared" si="0"/>
        <v>24.483319418858915</v>
      </c>
    </row>
    <row r="35" spans="1:6" ht="12.5" x14ac:dyDescent="0.25">
      <c r="A35" s="37"/>
      <c r="B35" s="37"/>
      <c r="C35" s="37"/>
      <c r="D35" s="4">
        <v>2022</v>
      </c>
      <c r="E35" s="9">
        <v>101168891290.06</v>
      </c>
      <c r="F35" s="26">
        <f t="shared" si="0"/>
        <v>25.340057148223664</v>
      </c>
    </row>
    <row r="36" spans="1:6" ht="12.5" x14ac:dyDescent="0.25">
      <c r="A36" s="37"/>
      <c r="B36" s="37"/>
      <c r="C36" s="37"/>
      <c r="D36" s="4">
        <v>2023</v>
      </c>
      <c r="E36" s="9">
        <v>47223416830.07</v>
      </c>
      <c r="F36" s="26">
        <f t="shared" si="0"/>
        <v>24.578155725792584</v>
      </c>
    </row>
    <row r="37" spans="1:6" ht="12.5" x14ac:dyDescent="0.25">
      <c r="A37" s="37"/>
      <c r="B37" s="37"/>
      <c r="C37" s="37"/>
      <c r="D37" s="4">
        <v>2024</v>
      </c>
      <c r="E37" s="9">
        <v>59719741687.959999</v>
      </c>
      <c r="F37" s="26">
        <f t="shared" si="0"/>
        <v>24.812928484222248</v>
      </c>
    </row>
    <row r="38" spans="1:6" ht="12.5" x14ac:dyDescent="0.25">
      <c r="A38" s="38">
        <v>11</v>
      </c>
      <c r="B38" s="36" t="s">
        <v>23</v>
      </c>
      <c r="C38" s="39" t="s">
        <v>24</v>
      </c>
      <c r="D38" s="4">
        <v>2021</v>
      </c>
      <c r="E38" s="9">
        <v>7234857000</v>
      </c>
      <c r="F38" s="26">
        <f t="shared" si="0"/>
        <v>22.70217643180343</v>
      </c>
    </row>
    <row r="39" spans="1:6" ht="12.5" x14ac:dyDescent="0.25">
      <c r="A39" s="37"/>
      <c r="B39" s="37"/>
      <c r="C39" s="37"/>
      <c r="D39" s="4">
        <v>2022</v>
      </c>
      <c r="E39" s="9">
        <v>8836089000</v>
      </c>
      <c r="F39" s="26">
        <f t="shared" si="0"/>
        <v>22.902110194884518</v>
      </c>
    </row>
    <row r="40" spans="1:6" ht="12.5" x14ac:dyDescent="0.25">
      <c r="A40" s="37"/>
      <c r="B40" s="37"/>
      <c r="C40" s="37"/>
      <c r="D40" s="4">
        <v>2023</v>
      </c>
      <c r="E40" s="9">
        <v>9601482000</v>
      </c>
      <c r="F40" s="26">
        <f t="shared" si="0"/>
        <v>22.985183298505607</v>
      </c>
    </row>
    <row r="41" spans="1:6" ht="12.5" x14ac:dyDescent="0.25">
      <c r="A41" s="37"/>
      <c r="B41" s="37"/>
      <c r="C41" s="37"/>
      <c r="D41" s="4">
        <v>2024</v>
      </c>
      <c r="E41" s="9">
        <v>10628300000</v>
      </c>
      <c r="F41" s="26">
        <f t="shared" si="0"/>
        <v>23.086786091769646</v>
      </c>
    </row>
    <row r="42" spans="1:6" ht="12.5" x14ac:dyDescent="0.25">
      <c r="A42" s="36">
        <v>12</v>
      </c>
      <c r="B42" s="36" t="s">
        <v>25</v>
      </c>
      <c r="C42" s="39" t="s">
        <v>26</v>
      </c>
      <c r="D42" s="4">
        <v>2021</v>
      </c>
      <c r="E42" s="9">
        <v>15176163789.379999</v>
      </c>
      <c r="F42" s="26">
        <f t="shared" si="0"/>
        <v>23.442991862179028</v>
      </c>
    </row>
    <row r="43" spans="1:6" ht="12.5" x14ac:dyDescent="0.25">
      <c r="A43" s="37"/>
      <c r="B43" s="37"/>
      <c r="C43" s="37"/>
      <c r="D43" s="4">
        <v>2022</v>
      </c>
      <c r="E43" s="9">
        <v>18788011663.98</v>
      </c>
      <c r="F43" s="26">
        <f t="shared" si="0"/>
        <v>23.656484825931702</v>
      </c>
    </row>
    <row r="44" spans="1:6" ht="12.5" x14ac:dyDescent="0.25">
      <c r="A44" s="37"/>
      <c r="B44" s="37"/>
      <c r="C44" s="37"/>
      <c r="D44" s="4">
        <v>2023</v>
      </c>
      <c r="E44" s="9">
        <v>21100759777.34</v>
      </c>
      <c r="F44" s="26">
        <f t="shared" si="0"/>
        <v>23.772574885184884</v>
      </c>
    </row>
    <row r="45" spans="1:6" ht="12.5" x14ac:dyDescent="0.25">
      <c r="A45" s="37"/>
      <c r="B45" s="37"/>
      <c r="C45" s="37"/>
      <c r="D45" s="4">
        <v>2024</v>
      </c>
      <c r="E45" s="9">
        <v>25588628483.169998</v>
      </c>
      <c r="F45" s="26">
        <f t="shared" si="0"/>
        <v>23.965413889869765</v>
      </c>
    </row>
    <row r="46" spans="1:6" ht="12.5" x14ac:dyDescent="0.25">
      <c r="A46" s="36">
        <v>13</v>
      </c>
      <c r="B46" s="36" t="s">
        <v>27</v>
      </c>
      <c r="C46" s="39" t="s">
        <v>28</v>
      </c>
      <c r="D46" s="4">
        <v>2021</v>
      </c>
      <c r="E46" s="9">
        <v>11829385364.049999</v>
      </c>
      <c r="F46" s="26">
        <f t="shared" si="0"/>
        <v>23.193852557885357</v>
      </c>
    </row>
    <row r="47" spans="1:6" ht="12.5" x14ac:dyDescent="0.25">
      <c r="A47" s="37"/>
      <c r="B47" s="37"/>
      <c r="C47" s="37"/>
      <c r="D47" s="4">
        <v>2022</v>
      </c>
      <c r="E47" s="9">
        <v>17761664513.720001</v>
      </c>
      <c r="F47" s="26">
        <f t="shared" si="0"/>
        <v>23.600308292738113</v>
      </c>
    </row>
    <row r="48" spans="1:6" ht="12.5" x14ac:dyDescent="0.25">
      <c r="A48" s="37"/>
      <c r="B48" s="37"/>
      <c r="C48" s="37"/>
      <c r="D48" s="4">
        <v>2023</v>
      </c>
      <c r="E48" s="9">
        <v>20226443248.919998</v>
      </c>
      <c r="F48" s="26">
        <f t="shared" si="0"/>
        <v>23.730256656994925</v>
      </c>
    </row>
    <row r="49" spans="1:6" ht="12.5" x14ac:dyDescent="0.25">
      <c r="A49" s="37"/>
      <c r="B49" s="37"/>
      <c r="C49" s="37"/>
      <c r="D49" s="4">
        <v>2024</v>
      </c>
      <c r="E49" s="9">
        <v>401160723300.5</v>
      </c>
      <c r="F49" s="26">
        <f t="shared" si="0"/>
        <v>26.717627990187278</v>
      </c>
    </row>
    <row r="50" spans="1:6" ht="12.5" x14ac:dyDescent="0.25">
      <c r="A50" s="36">
        <v>15</v>
      </c>
      <c r="B50" s="36" t="s">
        <v>29</v>
      </c>
      <c r="C50" s="39" t="s">
        <v>30</v>
      </c>
      <c r="D50" s="4">
        <v>2021</v>
      </c>
      <c r="E50" s="9">
        <v>3190306982.79</v>
      </c>
      <c r="F50" s="26">
        <f t="shared" si="0"/>
        <v>21.883382981962612</v>
      </c>
    </row>
    <row r="51" spans="1:6" ht="12.5" x14ac:dyDescent="0.25">
      <c r="A51" s="37"/>
      <c r="B51" s="37"/>
      <c r="C51" s="37"/>
      <c r="D51" s="4">
        <v>2022</v>
      </c>
      <c r="E51" s="9">
        <v>3616877796.6700001</v>
      </c>
      <c r="F51" s="26">
        <f t="shared" si="0"/>
        <v>22.00887700352035</v>
      </c>
    </row>
    <row r="52" spans="1:6" ht="12.5" x14ac:dyDescent="0.25">
      <c r="A52" s="37"/>
      <c r="B52" s="37"/>
      <c r="C52" s="37"/>
      <c r="D52" s="4">
        <v>2023</v>
      </c>
      <c r="E52" s="9">
        <v>4190383348.0599999</v>
      </c>
      <c r="F52" s="26">
        <f t="shared" si="0"/>
        <v>22.156058057879164</v>
      </c>
    </row>
    <row r="53" spans="1:6" ht="12.5" x14ac:dyDescent="0.25">
      <c r="A53" s="37"/>
      <c r="B53" s="37"/>
      <c r="C53" s="37"/>
      <c r="D53" s="4">
        <v>2024</v>
      </c>
      <c r="E53" s="9">
        <v>4794327696.9200001</v>
      </c>
      <c r="F53" s="26">
        <f t="shared" si="0"/>
        <v>22.290699326258675</v>
      </c>
    </row>
    <row r="54" spans="1:6" ht="12.5" x14ac:dyDescent="0.25">
      <c r="A54" s="36">
        <v>16</v>
      </c>
      <c r="B54" s="36" t="s">
        <v>31</v>
      </c>
      <c r="C54" s="39" t="s">
        <v>32</v>
      </c>
      <c r="D54" s="4">
        <v>2021</v>
      </c>
      <c r="E54" s="9">
        <v>12479975596.129999</v>
      </c>
      <c r="F54" s="26">
        <f t="shared" si="0"/>
        <v>23.247391244447481</v>
      </c>
    </row>
    <row r="55" spans="1:6" ht="12.5" x14ac:dyDescent="0.25">
      <c r="A55" s="37"/>
      <c r="B55" s="37"/>
      <c r="C55" s="37"/>
      <c r="D55" s="4">
        <v>2022</v>
      </c>
      <c r="E55" s="9">
        <v>20116894920.740002</v>
      </c>
      <c r="F55" s="26">
        <f t="shared" si="0"/>
        <v>23.72482584227313</v>
      </c>
    </row>
    <row r="56" spans="1:6" ht="12.5" x14ac:dyDescent="0.25">
      <c r="A56" s="37"/>
      <c r="B56" s="37"/>
      <c r="C56" s="37"/>
      <c r="D56" s="4">
        <v>2023</v>
      </c>
      <c r="E56" s="9">
        <v>25175980471.869999</v>
      </c>
      <c r="F56" s="26">
        <f t="shared" si="0"/>
        <v>23.949156221043694</v>
      </c>
    </row>
    <row r="57" spans="1:6" ht="12.5" x14ac:dyDescent="0.25">
      <c r="A57" s="37"/>
      <c r="B57" s="37"/>
      <c r="C57" s="37"/>
      <c r="D57" s="4">
        <v>2024</v>
      </c>
      <c r="E57" s="9">
        <v>41609700804.900002</v>
      </c>
      <c r="F57" s="26">
        <f t="shared" si="0"/>
        <v>24.451599169453981</v>
      </c>
    </row>
    <row r="58" spans="1:6" ht="12.5" x14ac:dyDescent="0.25">
      <c r="A58" s="36">
        <v>17</v>
      </c>
      <c r="B58" s="36" t="s">
        <v>33</v>
      </c>
      <c r="C58" s="39" t="s">
        <v>34</v>
      </c>
      <c r="D58" s="4">
        <v>2021</v>
      </c>
      <c r="E58" s="9">
        <v>52673686754.169998</v>
      </c>
      <c r="F58" s="26">
        <f t="shared" si="0"/>
        <v>24.687381865223269</v>
      </c>
    </row>
    <row r="59" spans="1:6" ht="12.5" x14ac:dyDescent="0.25">
      <c r="A59" s="37"/>
      <c r="B59" s="37"/>
      <c r="C59" s="37"/>
      <c r="D59" s="4">
        <v>2022</v>
      </c>
      <c r="E59" s="9">
        <v>56535201092.699997</v>
      </c>
      <c r="F59" s="26">
        <f t="shared" si="0"/>
        <v>24.758129309286698</v>
      </c>
    </row>
    <row r="60" spans="1:6" ht="12.5" x14ac:dyDescent="0.25">
      <c r="A60" s="37"/>
      <c r="B60" s="37"/>
      <c r="C60" s="37"/>
      <c r="D60" s="4">
        <v>2023</v>
      </c>
      <c r="E60" s="9">
        <v>47991586444.239998</v>
      </c>
      <c r="F60" s="26">
        <f t="shared" si="0"/>
        <v>24.594291550078879</v>
      </c>
    </row>
    <row r="61" spans="1:6" ht="12.5" x14ac:dyDescent="0.25">
      <c r="A61" s="37"/>
      <c r="B61" s="37"/>
      <c r="C61" s="37"/>
      <c r="D61" s="4">
        <v>2024</v>
      </c>
      <c r="E61" s="9">
        <v>218479532200</v>
      </c>
      <c r="F61" s="26">
        <f t="shared" si="0"/>
        <v>26.109958172952481</v>
      </c>
    </row>
    <row r="62" spans="1:6" ht="12.5" x14ac:dyDescent="0.25">
      <c r="A62" s="36">
        <v>18</v>
      </c>
      <c r="B62" s="36" t="s">
        <v>35</v>
      </c>
      <c r="C62" s="39" t="s">
        <v>36</v>
      </c>
      <c r="D62" s="4">
        <v>2021</v>
      </c>
      <c r="E62" s="9">
        <v>2614005102.96</v>
      </c>
      <c r="F62" s="26">
        <f t="shared" si="0"/>
        <v>21.6841494043118</v>
      </c>
    </row>
    <row r="63" spans="1:6" ht="12.5" x14ac:dyDescent="0.25">
      <c r="A63" s="37"/>
      <c r="B63" s="37"/>
      <c r="C63" s="37"/>
      <c r="D63" s="4">
        <v>2022</v>
      </c>
      <c r="E63" s="9">
        <v>3447920218.1900001</v>
      </c>
      <c r="F63" s="26">
        <f t="shared" si="0"/>
        <v>21.961037050904171</v>
      </c>
    </row>
    <row r="64" spans="1:6" ht="12.5" x14ac:dyDescent="0.25">
      <c r="A64" s="37"/>
      <c r="B64" s="37"/>
      <c r="C64" s="37"/>
      <c r="D64" s="4">
        <v>2023</v>
      </c>
      <c r="E64" s="9">
        <v>3494744318.1399999</v>
      </c>
      <c r="F64" s="26">
        <f t="shared" si="0"/>
        <v>21.974526053486876</v>
      </c>
    </row>
    <row r="65" spans="1:6" ht="12.5" x14ac:dyDescent="0.25">
      <c r="A65" s="37"/>
      <c r="B65" s="37"/>
      <c r="C65" s="37"/>
      <c r="D65" s="4">
        <v>2024</v>
      </c>
      <c r="E65" s="9">
        <v>4056385565.1500001</v>
      </c>
      <c r="F65" s="26">
        <f t="shared" si="0"/>
        <v>22.123558159158659</v>
      </c>
    </row>
    <row r="66" spans="1:6" ht="12.5" x14ac:dyDescent="0.25">
      <c r="A66" s="38">
        <v>19</v>
      </c>
      <c r="B66" s="36" t="s">
        <v>37</v>
      </c>
      <c r="C66" s="39" t="s">
        <v>38</v>
      </c>
      <c r="D66" s="4">
        <v>2021</v>
      </c>
      <c r="E66" s="9">
        <v>23775564291</v>
      </c>
      <c r="F66" s="26">
        <f t="shared" si="0"/>
        <v>23.891924179733426</v>
      </c>
    </row>
    <row r="67" spans="1:6" ht="12.5" x14ac:dyDescent="0.25">
      <c r="A67" s="37"/>
      <c r="B67" s="37"/>
      <c r="C67" s="37"/>
      <c r="D67" s="4">
        <v>2022</v>
      </c>
      <c r="E67" s="9">
        <v>41532624387</v>
      </c>
      <c r="F67" s="26">
        <f t="shared" si="0"/>
        <v>24.449745085152102</v>
      </c>
    </row>
    <row r="68" spans="1:6" ht="12.5" x14ac:dyDescent="0.25">
      <c r="A68" s="37"/>
      <c r="B68" s="37"/>
      <c r="C68" s="37"/>
      <c r="D68" s="4">
        <v>2023</v>
      </c>
      <c r="E68" s="9">
        <v>33727849352</v>
      </c>
      <c r="F68" s="26">
        <f t="shared" si="0"/>
        <v>24.241589723299356</v>
      </c>
    </row>
    <row r="69" spans="1:6" ht="12.5" x14ac:dyDescent="0.25">
      <c r="A69" s="37"/>
      <c r="B69" s="37"/>
      <c r="C69" s="37"/>
      <c r="D69" s="4">
        <v>2024</v>
      </c>
      <c r="E69" s="9">
        <v>38894564128</v>
      </c>
      <c r="F69" s="26">
        <f t="shared" si="0"/>
        <v>24.384120338166216</v>
      </c>
    </row>
    <row r="70" spans="1:6" ht="12.5" x14ac:dyDescent="0.25">
      <c r="A70" s="38">
        <v>20</v>
      </c>
      <c r="B70" s="36" t="s">
        <v>39</v>
      </c>
      <c r="C70" s="39" t="s">
        <v>40</v>
      </c>
      <c r="D70" s="4">
        <v>2021</v>
      </c>
      <c r="E70" s="9">
        <v>1886109338.5799999</v>
      </c>
      <c r="F70" s="26">
        <f t="shared" si="0"/>
        <v>21.357781993273655</v>
      </c>
    </row>
    <row r="71" spans="1:6" ht="12.5" x14ac:dyDescent="0.25">
      <c r="A71" s="37"/>
      <c r="B71" s="37"/>
      <c r="C71" s="37"/>
      <c r="D71" s="4">
        <v>2022</v>
      </c>
      <c r="E71" s="9">
        <v>2677175358.3899999</v>
      </c>
      <c r="F71" s="26">
        <f t="shared" si="0"/>
        <v>21.708028104901427</v>
      </c>
    </row>
    <row r="72" spans="1:6" ht="12.5" x14ac:dyDescent="0.25">
      <c r="A72" s="37"/>
      <c r="B72" s="37"/>
      <c r="C72" s="37"/>
      <c r="D72" s="4">
        <v>2023</v>
      </c>
      <c r="E72" s="9">
        <v>3091471608.96</v>
      </c>
      <c r="F72" s="26">
        <f t="shared" si="0"/>
        <v>21.851913063339943</v>
      </c>
    </row>
    <row r="73" spans="1:6" ht="12.5" x14ac:dyDescent="0.25">
      <c r="A73" s="37"/>
      <c r="B73" s="37"/>
      <c r="C73" s="37"/>
      <c r="D73" s="4">
        <v>2024</v>
      </c>
      <c r="E73" s="9">
        <v>3377324977.2399998</v>
      </c>
      <c r="F73" s="26">
        <f t="shared" si="0"/>
        <v>21.940349806245699</v>
      </c>
    </row>
    <row r="74" spans="1:6" ht="12.5" x14ac:dyDescent="0.25">
      <c r="A74" s="36">
        <v>22</v>
      </c>
      <c r="B74" s="36" t="s">
        <v>41</v>
      </c>
      <c r="C74" s="39" t="s">
        <v>42</v>
      </c>
      <c r="D74" s="4">
        <v>2021</v>
      </c>
      <c r="E74" s="9">
        <v>1949533388.3800001</v>
      </c>
      <c r="F74" s="26">
        <f t="shared" si="0"/>
        <v>21.390855892877866</v>
      </c>
    </row>
    <row r="75" spans="1:6" ht="12.5" x14ac:dyDescent="0.25">
      <c r="A75" s="37"/>
      <c r="B75" s="37"/>
      <c r="C75" s="37"/>
      <c r="D75" s="4">
        <v>2022</v>
      </c>
      <c r="E75" s="9">
        <v>2104189036.8499999</v>
      </c>
      <c r="F75" s="26">
        <f t="shared" si="0"/>
        <v>21.467195974197523</v>
      </c>
    </row>
    <row r="76" spans="1:6" ht="12.5" x14ac:dyDescent="0.25">
      <c r="A76" s="37"/>
      <c r="B76" s="37"/>
      <c r="C76" s="37"/>
      <c r="D76" s="4">
        <v>2023</v>
      </c>
      <c r="E76" s="9">
        <v>1996717642.1400001</v>
      </c>
      <c r="F76" s="26">
        <f t="shared" si="0"/>
        <v>21.414770490366912</v>
      </c>
    </row>
    <row r="77" spans="1:6" ht="12.5" x14ac:dyDescent="0.25">
      <c r="A77" s="37"/>
      <c r="B77" s="37"/>
      <c r="C77" s="37"/>
      <c r="D77" s="4">
        <v>2024</v>
      </c>
      <c r="E77" s="9">
        <v>11269223888.219999</v>
      </c>
      <c r="F77" s="26">
        <f t="shared" si="0"/>
        <v>23.14534129734017</v>
      </c>
    </row>
    <row r="78" spans="1:6" ht="12.5" x14ac:dyDescent="0.25">
      <c r="A78" s="36">
        <v>23</v>
      </c>
      <c r="B78" s="36" t="s">
        <v>43</v>
      </c>
      <c r="C78" s="39" t="s">
        <v>44</v>
      </c>
      <c r="D78" s="4">
        <v>2021</v>
      </c>
      <c r="E78" s="9">
        <v>3677412944.0900002</v>
      </c>
      <c r="F78" s="26">
        <f t="shared" si="0"/>
        <v>22.02547533758047</v>
      </c>
    </row>
    <row r="79" spans="1:6" ht="12.5" x14ac:dyDescent="0.25">
      <c r="A79" s="37"/>
      <c r="B79" s="37"/>
      <c r="C79" s="37"/>
      <c r="D79" s="4">
        <v>2022</v>
      </c>
      <c r="E79" s="9">
        <v>4822302985.6000004</v>
      </c>
      <c r="F79" s="26">
        <f t="shared" si="0"/>
        <v>22.2965174487422</v>
      </c>
    </row>
    <row r="80" spans="1:6" ht="12.5" x14ac:dyDescent="0.25">
      <c r="A80" s="37"/>
      <c r="B80" s="37"/>
      <c r="C80" s="37"/>
      <c r="D80" s="4">
        <v>2023</v>
      </c>
      <c r="E80" s="9">
        <v>3537982020.4000001</v>
      </c>
      <c r="F80" s="26">
        <f t="shared" si="0"/>
        <v>21.986822350816936</v>
      </c>
    </row>
    <row r="81" spans="1:6" ht="12.5" x14ac:dyDescent="0.25">
      <c r="A81" s="37"/>
      <c r="B81" s="37"/>
      <c r="C81" s="37"/>
      <c r="D81" s="4">
        <v>2024</v>
      </c>
      <c r="E81" s="9">
        <v>3833401505.77</v>
      </c>
      <c r="F81" s="26">
        <f t="shared" si="0"/>
        <v>22.067018367603282</v>
      </c>
    </row>
    <row r="82" spans="1:6" ht="12.5" x14ac:dyDescent="0.25">
      <c r="A82" s="36">
        <v>24</v>
      </c>
      <c r="B82" s="36" t="s">
        <v>45</v>
      </c>
      <c r="C82" s="39" t="s">
        <v>46</v>
      </c>
      <c r="D82" s="4">
        <v>2021</v>
      </c>
      <c r="E82" s="9">
        <v>2534732103.8699999</v>
      </c>
      <c r="F82" s="26">
        <f t="shared" si="0"/>
        <v>21.6533537894584</v>
      </c>
    </row>
    <row r="83" spans="1:6" ht="12.5" x14ac:dyDescent="0.25">
      <c r="A83" s="37"/>
      <c r="B83" s="37"/>
      <c r="C83" s="37"/>
      <c r="D83" s="4">
        <v>2022</v>
      </c>
      <c r="E83" s="9">
        <v>3319144600.4299998</v>
      </c>
      <c r="F83" s="26">
        <f t="shared" si="0"/>
        <v>21.922972936204332</v>
      </c>
    </row>
    <row r="84" spans="1:6" ht="12.5" x14ac:dyDescent="0.25">
      <c r="A84" s="37"/>
      <c r="B84" s="37"/>
      <c r="C84" s="37"/>
      <c r="D84" s="4">
        <v>2023</v>
      </c>
      <c r="E84" s="9">
        <v>3808801999.1799998</v>
      </c>
      <c r="F84" s="26">
        <f t="shared" si="0"/>
        <v>22.060580540728925</v>
      </c>
    </row>
    <row r="85" spans="1:6" ht="12.5" x14ac:dyDescent="0.25">
      <c r="A85" s="37"/>
      <c r="B85" s="37"/>
      <c r="C85" s="37"/>
      <c r="D85" s="4">
        <v>2024</v>
      </c>
      <c r="E85" s="9">
        <v>3994058624.6999998</v>
      </c>
      <c r="F85" s="26">
        <f t="shared" si="0"/>
        <v>22.108073750024598</v>
      </c>
    </row>
    <row r="86" spans="1:6" ht="12.5" x14ac:dyDescent="0.25">
      <c r="A86" s="36">
        <v>25</v>
      </c>
      <c r="B86" s="36" t="s">
        <v>47</v>
      </c>
      <c r="C86" s="39" t="s">
        <v>48</v>
      </c>
      <c r="D86" s="4">
        <v>2021</v>
      </c>
      <c r="E86" s="9">
        <v>81103342779.389999</v>
      </c>
      <c r="F86" s="26">
        <f t="shared" si="0"/>
        <v>25.118990015213285</v>
      </c>
    </row>
    <row r="87" spans="1:6" ht="12.5" x14ac:dyDescent="0.25">
      <c r="A87" s="37"/>
      <c r="B87" s="37"/>
      <c r="C87" s="37"/>
      <c r="D87" s="4">
        <v>2022</v>
      </c>
      <c r="E87" s="9">
        <v>109045810548.81</v>
      </c>
      <c r="F87" s="26">
        <f t="shared" si="0"/>
        <v>25.415033911146853</v>
      </c>
    </row>
    <row r="88" spans="1:6" ht="12.5" x14ac:dyDescent="0.25">
      <c r="A88" s="37"/>
      <c r="B88" s="37"/>
      <c r="C88" s="37"/>
      <c r="D88" s="4">
        <v>2023</v>
      </c>
      <c r="E88" s="9">
        <v>115131563602.89999</v>
      </c>
      <c r="F88" s="26">
        <f t="shared" si="0"/>
        <v>25.469341342734062</v>
      </c>
    </row>
    <row r="89" spans="1:6" ht="12.5" x14ac:dyDescent="0.25">
      <c r="A89" s="37"/>
      <c r="B89" s="37"/>
      <c r="C89" s="37"/>
      <c r="D89" s="4">
        <v>2024</v>
      </c>
      <c r="E89" s="9">
        <v>28283930539.52</v>
      </c>
      <c r="F89" s="26">
        <f t="shared" si="0"/>
        <v>24.065559654863016</v>
      </c>
    </row>
    <row r="90" spans="1:6" ht="12.5" x14ac:dyDescent="0.25">
      <c r="A90" s="36">
        <v>26</v>
      </c>
      <c r="B90" s="36" t="s">
        <v>49</v>
      </c>
      <c r="C90" s="39" t="s">
        <v>50</v>
      </c>
      <c r="D90" s="4">
        <v>2021</v>
      </c>
      <c r="E90" s="9">
        <v>2339681879.9400001</v>
      </c>
      <c r="F90" s="26">
        <f t="shared" si="0"/>
        <v>21.573280808330562</v>
      </c>
    </row>
    <row r="91" spans="1:6" ht="12.5" x14ac:dyDescent="0.25">
      <c r="A91" s="37"/>
      <c r="B91" s="37"/>
      <c r="C91" s="37"/>
      <c r="D91" s="4">
        <v>2022</v>
      </c>
      <c r="E91" s="9">
        <v>2666219424.79</v>
      </c>
      <c r="F91" s="26">
        <f t="shared" si="0"/>
        <v>21.703927360188537</v>
      </c>
    </row>
    <row r="92" spans="1:6" ht="12.5" x14ac:dyDescent="0.25">
      <c r="A92" s="37"/>
      <c r="B92" s="37"/>
      <c r="C92" s="37"/>
      <c r="D92" s="4">
        <v>2023</v>
      </c>
      <c r="E92" s="9">
        <v>3649158820.8800001</v>
      </c>
      <c r="F92" s="26">
        <f t="shared" si="0"/>
        <v>22.01776251794794</v>
      </c>
    </row>
    <row r="93" spans="1:6" ht="12.5" x14ac:dyDescent="0.25">
      <c r="A93" s="37"/>
      <c r="B93" s="37"/>
      <c r="C93" s="37"/>
      <c r="D93" s="4">
        <v>2024</v>
      </c>
      <c r="E93" s="9">
        <v>3622134896.3899999</v>
      </c>
      <c r="F93" s="26">
        <f t="shared" si="0"/>
        <v>22.010329439333653</v>
      </c>
    </row>
    <row r="94" spans="1:6" ht="12.5" x14ac:dyDescent="0.25">
      <c r="A94" s="36">
        <v>27</v>
      </c>
      <c r="B94" s="36" t="s">
        <v>51</v>
      </c>
      <c r="C94" s="39" t="s">
        <v>52</v>
      </c>
      <c r="D94" s="4">
        <v>2021</v>
      </c>
      <c r="E94" s="9">
        <v>107173729882.64</v>
      </c>
      <c r="F94" s="26">
        <f t="shared" si="0"/>
        <v>25.3977169984868</v>
      </c>
    </row>
    <row r="95" spans="1:6" ht="12.5" x14ac:dyDescent="0.25">
      <c r="A95" s="37"/>
      <c r="B95" s="37"/>
      <c r="C95" s="37"/>
      <c r="D95" s="4">
        <v>2022</v>
      </c>
      <c r="E95" s="9">
        <v>113182339718.3</v>
      </c>
      <c r="F95" s="26">
        <f t="shared" si="0"/>
        <v>25.452265980989083</v>
      </c>
    </row>
    <row r="96" spans="1:6" ht="12.5" x14ac:dyDescent="0.25">
      <c r="A96" s="37"/>
      <c r="B96" s="37"/>
      <c r="C96" s="37"/>
      <c r="D96" s="4">
        <v>2023</v>
      </c>
      <c r="E96" s="9">
        <v>101733860222.69</v>
      </c>
      <c r="F96" s="26">
        <f t="shared" si="0"/>
        <v>25.345626026797309</v>
      </c>
    </row>
    <row r="97" spans="1:6" ht="12.5" x14ac:dyDescent="0.25">
      <c r="A97" s="37"/>
      <c r="B97" s="37"/>
      <c r="C97" s="37"/>
      <c r="D97" s="4">
        <v>2024</v>
      </c>
      <c r="E97" s="9">
        <v>103694579536.25999</v>
      </c>
      <c r="F97" s="26">
        <f t="shared" si="0"/>
        <v>25.364715680191434</v>
      </c>
    </row>
    <row r="98" spans="1:6" ht="12.5" x14ac:dyDescent="0.25">
      <c r="A98" s="36">
        <v>30</v>
      </c>
      <c r="B98" s="36" t="s">
        <v>53</v>
      </c>
      <c r="C98" s="39" t="s">
        <v>54</v>
      </c>
      <c r="D98" s="4">
        <v>2021</v>
      </c>
      <c r="E98" s="9">
        <v>3504268802.8899999</v>
      </c>
      <c r="F98" s="26">
        <f t="shared" ref="F98:F177" si="1">LN(E98)</f>
        <v>21.977247720231791</v>
      </c>
    </row>
    <row r="99" spans="1:6" ht="12.5" x14ac:dyDescent="0.25">
      <c r="A99" s="37"/>
      <c r="B99" s="37"/>
      <c r="C99" s="37"/>
      <c r="D99" s="4">
        <v>2022</v>
      </c>
      <c r="E99" s="9">
        <v>4097997469.3299999</v>
      </c>
      <c r="F99" s="26">
        <f t="shared" si="1"/>
        <v>22.133764269225104</v>
      </c>
    </row>
    <row r="100" spans="1:6" ht="12.5" x14ac:dyDescent="0.25">
      <c r="A100" s="37"/>
      <c r="B100" s="37"/>
      <c r="C100" s="37"/>
      <c r="D100" s="4">
        <v>2023</v>
      </c>
      <c r="E100" s="9">
        <v>5066439541.25</v>
      </c>
      <c r="F100" s="26">
        <f t="shared" si="1"/>
        <v>22.345904147740885</v>
      </c>
    </row>
    <row r="101" spans="1:6" ht="12.5" x14ac:dyDescent="0.25">
      <c r="A101" s="37"/>
      <c r="B101" s="37"/>
      <c r="C101" s="37"/>
      <c r="D101" s="4">
        <v>2024</v>
      </c>
      <c r="E101" s="9">
        <v>5355289350.7600002</v>
      </c>
      <c r="F101" s="26">
        <f t="shared" si="1"/>
        <v>22.40135057314172</v>
      </c>
    </row>
    <row r="102" spans="1:6" ht="12.5" x14ac:dyDescent="0.25">
      <c r="A102" s="36">
        <v>31</v>
      </c>
      <c r="B102" s="36" t="s">
        <v>55</v>
      </c>
      <c r="C102" s="39" t="s">
        <v>56</v>
      </c>
      <c r="D102" s="4">
        <v>2021</v>
      </c>
      <c r="E102" s="9">
        <v>1297577363.0999999</v>
      </c>
      <c r="F102" s="26">
        <f t="shared" si="1"/>
        <v>20.983764795966717</v>
      </c>
    </row>
    <row r="103" spans="1:6" ht="12.5" x14ac:dyDescent="0.25">
      <c r="A103" s="37"/>
      <c r="B103" s="37"/>
      <c r="C103" s="37"/>
      <c r="D103" s="4">
        <v>2022</v>
      </c>
      <c r="E103" s="9">
        <v>1267549300.1400001</v>
      </c>
      <c r="F103" s="26">
        <f t="shared" si="1"/>
        <v>20.960351188247163</v>
      </c>
    </row>
    <row r="104" spans="1:6" ht="12.5" x14ac:dyDescent="0.25">
      <c r="A104" s="37"/>
      <c r="B104" s="37"/>
      <c r="C104" s="37"/>
      <c r="D104" s="4">
        <v>2023</v>
      </c>
      <c r="E104" s="9">
        <v>1341729318.01</v>
      </c>
      <c r="F104" s="26">
        <f t="shared" si="1"/>
        <v>21.017225154711991</v>
      </c>
    </row>
    <row r="105" spans="1:6" ht="12.5" x14ac:dyDescent="0.25">
      <c r="A105" s="37"/>
      <c r="B105" s="37"/>
      <c r="C105" s="37"/>
      <c r="D105" s="4">
        <v>2024</v>
      </c>
      <c r="E105" s="9">
        <v>1401181100.4100001</v>
      </c>
      <c r="F105" s="26">
        <f t="shared" si="1"/>
        <v>21.060581361050765</v>
      </c>
    </row>
    <row r="106" spans="1:6" ht="12.5" x14ac:dyDescent="0.25">
      <c r="A106" s="36">
        <v>32</v>
      </c>
      <c r="B106" s="36" t="s">
        <v>57</v>
      </c>
      <c r="C106" s="39" t="s">
        <v>58</v>
      </c>
      <c r="D106" s="4">
        <v>2021</v>
      </c>
      <c r="E106" s="9">
        <v>1051640434.77</v>
      </c>
      <c r="F106" s="26">
        <f t="shared" si="1"/>
        <v>20.773617100793988</v>
      </c>
    </row>
    <row r="107" spans="1:6" ht="12.5" x14ac:dyDescent="0.25">
      <c r="A107" s="37"/>
      <c r="B107" s="37"/>
      <c r="C107" s="37"/>
      <c r="D107" s="4">
        <v>2022</v>
      </c>
      <c r="E107" s="9">
        <v>1182852785.3199999</v>
      </c>
      <c r="F107" s="26">
        <f t="shared" si="1"/>
        <v>20.891194972373267</v>
      </c>
    </row>
    <row r="108" spans="1:6" ht="12.5" x14ac:dyDescent="0.25">
      <c r="A108" s="37"/>
      <c r="B108" s="37"/>
      <c r="C108" s="37"/>
      <c r="D108" s="4">
        <v>2023</v>
      </c>
      <c r="E108" s="9">
        <v>1007863610.9400001</v>
      </c>
      <c r="F108" s="26">
        <f t="shared" si="1"/>
        <v>20.731098690833679</v>
      </c>
    </row>
    <row r="109" spans="1:6" ht="12.5" x14ac:dyDescent="0.25">
      <c r="A109" s="37"/>
      <c r="B109" s="37"/>
      <c r="C109" s="37"/>
      <c r="D109" s="4">
        <v>2024</v>
      </c>
      <c r="E109" s="9">
        <v>1286377299.46</v>
      </c>
      <c r="F109" s="26">
        <f t="shared" si="1"/>
        <v>20.97509580966922</v>
      </c>
    </row>
    <row r="110" spans="1:6" ht="12.5" x14ac:dyDescent="0.25">
      <c r="A110" s="36">
        <v>33</v>
      </c>
      <c r="B110" s="36" t="s">
        <v>59</v>
      </c>
      <c r="C110" s="39" t="s">
        <v>60</v>
      </c>
      <c r="D110" s="4">
        <v>2021</v>
      </c>
      <c r="E110" s="9">
        <v>8978197618.4200001</v>
      </c>
      <c r="F110" s="26">
        <f t="shared" si="1"/>
        <v>22.918064988471791</v>
      </c>
    </row>
    <row r="111" spans="1:6" ht="12.5" x14ac:dyDescent="0.25">
      <c r="A111" s="37"/>
      <c r="B111" s="37"/>
      <c r="C111" s="37"/>
      <c r="D111" s="4">
        <v>2022</v>
      </c>
      <c r="E111" s="9">
        <v>9972823926.2600002</v>
      </c>
      <c r="F111" s="26">
        <f t="shared" si="1"/>
        <v>23.023129623167677</v>
      </c>
    </row>
    <row r="112" spans="1:6" ht="12.5" x14ac:dyDescent="0.25">
      <c r="A112" s="37"/>
      <c r="B112" s="37"/>
      <c r="C112" s="37"/>
      <c r="D112" s="4">
        <v>2023</v>
      </c>
      <c r="E112" s="9">
        <v>9315943758.0400009</v>
      </c>
      <c r="F112" s="26">
        <f t="shared" si="1"/>
        <v>22.954993151814172</v>
      </c>
    </row>
    <row r="113" spans="1:6" ht="12.5" x14ac:dyDescent="0.25">
      <c r="A113" s="37"/>
      <c r="B113" s="37"/>
      <c r="C113" s="37"/>
      <c r="D113" s="4">
        <v>2024</v>
      </c>
      <c r="E113" s="9">
        <v>9740545433.4699993</v>
      </c>
      <c r="F113" s="26">
        <f t="shared" si="1"/>
        <v>22.99956295236252</v>
      </c>
    </row>
    <row r="114" spans="1:6" ht="12.5" x14ac:dyDescent="0.25">
      <c r="A114" s="36">
        <v>34</v>
      </c>
      <c r="B114" s="36" t="s">
        <v>61</v>
      </c>
      <c r="C114" s="39" t="s">
        <v>62</v>
      </c>
      <c r="D114" s="4">
        <v>2021</v>
      </c>
      <c r="E114" s="9">
        <v>12244255782.799999</v>
      </c>
      <c r="F114" s="26">
        <f t="shared" si="1"/>
        <v>23.22832274827201</v>
      </c>
    </row>
    <row r="115" spans="1:6" ht="12.5" x14ac:dyDescent="0.25">
      <c r="A115" s="37"/>
      <c r="B115" s="37"/>
      <c r="C115" s="37"/>
      <c r="D115" s="4">
        <v>2022</v>
      </c>
      <c r="E115" s="9">
        <v>14147353261.17</v>
      </c>
      <c r="F115" s="26">
        <f t="shared" si="1"/>
        <v>23.372793394859308</v>
      </c>
    </row>
    <row r="116" spans="1:6" ht="12.5" x14ac:dyDescent="0.25">
      <c r="A116" s="37"/>
      <c r="B116" s="37"/>
      <c r="C116" s="37"/>
      <c r="D116" s="4">
        <v>2023</v>
      </c>
      <c r="E116" s="9">
        <v>14611866414.85</v>
      </c>
      <c r="F116" s="26">
        <f t="shared" si="1"/>
        <v>23.405099803683949</v>
      </c>
    </row>
    <row r="117" spans="1:6" ht="12.5" x14ac:dyDescent="0.25">
      <c r="A117" s="37"/>
      <c r="B117" s="37"/>
      <c r="C117" s="37"/>
      <c r="D117" s="4">
        <v>2024</v>
      </c>
      <c r="E117" s="9">
        <v>14444563300.74</v>
      </c>
      <c r="F117" s="26">
        <f t="shared" si="1"/>
        <v>23.39358393854469</v>
      </c>
    </row>
    <row r="118" spans="1:6" ht="12.5" x14ac:dyDescent="0.25">
      <c r="A118" s="36">
        <v>35</v>
      </c>
      <c r="B118" s="36" t="s">
        <v>63</v>
      </c>
      <c r="C118" s="39" t="s">
        <v>64</v>
      </c>
      <c r="D118" s="4">
        <v>2021</v>
      </c>
      <c r="E118" s="9">
        <v>1416289286.22</v>
      </c>
      <c r="F118" s="26">
        <f t="shared" si="1"/>
        <v>21.071306109529875</v>
      </c>
    </row>
    <row r="119" spans="1:6" ht="12.5" x14ac:dyDescent="0.25">
      <c r="A119" s="37"/>
      <c r="B119" s="37"/>
      <c r="C119" s="37"/>
      <c r="D119" s="4">
        <v>2022</v>
      </c>
      <c r="E119" s="9">
        <v>1689220641.76</v>
      </c>
      <c r="F119" s="26">
        <f t="shared" si="1"/>
        <v>21.247533100793113</v>
      </c>
    </row>
    <row r="120" spans="1:6" ht="12.5" x14ac:dyDescent="0.25">
      <c r="A120" s="37"/>
      <c r="B120" s="37"/>
      <c r="C120" s="37"/>
      <c r="D120" s="4">
        <v>2023</v>
      </c>
      <c r="E120" s="9">
        <v>1809944816.6500001</v>
      </c>
      <c r="F120" s="26">
        <f t="shared" si="1"/>
        <v>21.316562193720703</v>
      </c>
    </row>
    <row r="121" spans="1:6" ht="12.5" x14ac:dyDescent="0.25">
      <c r="A121" s="37"/>
      <c r="B121" s="37"/>
      <c r="C121" s="37"/>
      <c r="D121" s="4">
        <v>2024</v>
      </c>
      <c r="E121" s="9">
        <v>4006759271.4000001</v>
      </c>
      <c r="F121" s="26">
        <f t="shared" si="1"/>
        <v>22.111248589780498</v>
      </c>
    </row>
    <row r="122" spans="1:6" ht="12.5" x14ac:dyDescent="0.25">
      <c r="A122" s="36">
        <v>36</v>
      </c>
      <c r="B122" s="36" t="s">
        <v>65</v>
      </c>
      <c r="C122" s="39" t="s">
        <v>66</v>
      </c>
      <c r="D122" s="4">
        <v>2021</v>
      </c>
      <c r="E122" s="9">
        <v>2797887151.8000002</v>
      </c>
      <c r="F122" s="26">
        <f t="shared" si="1"/>
        <v>21.7521303806394</v>
      </c>
    </row>
    <row r="123" spans="1:6" ht="12.5" x14ac:dyDescent="0.25">
      <c r="A123" s="37"/>
      <c r="B123" s="37"/>
      <c r="C123" s="37"/>
      <c r="D123" s="4">
        <v>2022</v>
      </c>
      <c r="E123" s="9">
        <v>2980170873.02</v>
      </c>
      <c r="F123" s="26">
        <f t="shared" si="1"/>
        <v>21.815246475759452</v>
      </c>
    </row>
    <row r="124" spans="1:6" ht="12.5" x14ac:dyDescent="0.25">
      <c r="A124" s="37"/>
      <c r="B124" s="37"/>
      <c r="C124" s="37"/>
      <c r="D124" s="4">
        <v>2023</v>
      </c>
      <c r="E124" s="9">
        <v>3002966194.7199998</v>
      </c>
      <c r="F124" s="26">
        <f t="shared" si="1"/>
        <v>21.822866368714745</v>
      </c>
    </row>
    <row r="125" spans="1:6" ht="12.5" x14ac:dyDescent="0.25">
      <c r="A125" s="37"/>
      <c r="B125" s="37"/>
      <c r="C125" s="37"/>
      <c r="D125" s="4">
        <v>2024</v>
      </c>
      <c r="E125" s="9">
        <v>3758377227.02</v>
      </c>
      <c r="F125" s="26">
        <f t="shared" si="1"/>
        <v>22.047253112628557</v>
      </c>
    </row>
    <row r="126" spans="1:6" ht="12.5" x14ac:dyDescent="0.25">
      <c r="A126" s="38">
        <v>37</v>
      </c>
      <c r="B126" s="36" t="s">
        <v>67</v>
      </c>
      <c r="C126" s="39" t="s">
        <v>68</v>
      </c>
      <c r="D126" s="4">
        <v>2021</v>
      </c>
      <c r="E126" s="9">
        <v>4644079062.7700005</v>
      </c>
      <c r="F126" s="26">
        <f t="shared" si="1"/>
        <v>22.258858925350747</v>
      </c>
    </row>
    <row r="127" spans="1:6" ht="12.5" x14ac:dyDescent="0.25">
      <c r="A127" s="37"/>
      <c r="B127" s="37"/>
      <c r="C127" s="37"/>
      <c r="D127" s="4">
        <v>2022</v>
      </c>
      <c r="E127" s="9">
        <v>5966854301.3800001</v>
      </c>
      <c r="F127" s="26">
        <f t="shared" si="1"/>
        <v>22.509485707789217</v>
      </c>
    </row>
    <row r="128" spans="1:6" ht="12.5" x14ac:dyDescent="0.25">
      <c r="A128" s="37"/>
      <c r="B128" s="37"/>
      <c r="C128" s="37"/>
      <c r="D128" s="4">
        <v>2023</v>
      </c>
      <c r="E128" s="9">
        <v>6662495420.46</v>
      </c>
      <c r="F128" s="26">
        <f t="shared" si="1"/>
        <v>22.619759939077536</v>
      </c>
    </row>
    <row r="129" spans="1:6" ht="12.5" x14ac:dyDescent="0.25">
      <c r="A129" s="37"/>
      <c r="B129" s="37"/>
      <c r="C129" s="37"/>
      <c r="D129" s="4">
        <v>2024</v>
      </c>
      <c r="E129" s="9">
        <v>7813019526.5200005</v>
      </c>
      <c r="F129" s="26">
        <f t="shared" si="1"/>
        <v>22.779057349192506</v>
      </c>
    </row>
    <row r="130" spans="1:6" ht="12.5" x14ac:dyDescent="0.25">
      <c r="A130" s="38">
        <v>38</v>
      </c>
      <c r="B130" s="36" t="s">
        <v>69</v>
      </c>
      <c r="C130" s="39" t="s">
        <v>70</v>
      </c>
      <c r="D130" s="4">
        <v>2021</v>
      </c>
      <c r="E130" s="9">
        <v>1007972776.14</v>
      </c>
      <c r="F130" s="26">
        <f t="shared" si="1"/>
        <v>20.731206998433251</v>
      </c>
    </row>
    <row r="131" spans="1:6" ht="12.5" x14ac:dyDescent="0.25">
      <c r="A131" s="37"/>
      <c r="B131" s="37"/>
      <c r="C131" s="37"/>
      <c r="D131" s="4">
        <v>2022</v>
      </c>
      <c r="E131" s="9">
        <v>993855399</v>
      </c>
      <c r="F131" s="26">
        <f t="shared" si="1"/>
        <v>20.717102280195444</v>
      </c>
    </row>
    <row r="132" spans="1:6" ht="12.5" x14ac:dyDescent="0.25">
      <c r="A132" s="37"/>
      <c r="B132" s="37"/>
      <c r="C132" s="37"/>
      <c r="D132" s="4">
        <v>2023</v>
      </c>
      <c r="E132" s="9">
        <v>866374236.04999995</v>
      </c>
      <c r="F132" s="26">
        <f t="shared" si="1"/>
        <v>20.579827516424512</v>
      </c>
    </row>
    <row r="133" spans="1:6" ht="12.5" x14ac:dyDescent="0.25">
      <c r="A133" s="37"/>
      <c r="B133" s="37"/>
      <c r="C133" s="37"/>
      <c r="D133" s="4">
        <v>2024</v>
      </c>
      <c r="E133" s="9">
        <v>558646625.12</v>
      </c>
      <c r="F133" s="26">
        <f t="shared" si="1"/>
        <v>20.141027675804494</v>
      </c>
    </row>
    <row r="134" spans="1:6" ht="12.5" x14ac:dyDescent="0.25">
      <c r="A134" s="36">
        <v>39</v>
      </c>
      <c r="B134" s="36" t="s">
        <v>71</v>
      </c>
      <c r="C134" s="39" t="s">
        <v>72</v>
      </c>
      <c r="D134" s="4">
        <v>2021</v>
      </c>
      <c r="E134" s="9">
        <v>2300678624.3499999</v>
      </c>
      <c r="F134" s="26">
        <f t="shared" si="1"/>
        <v>21.556469970426843</v>
      </c>
    </row>
    <row r="135" spans="1:6" ht="12.5" x14ac:dyDescent="0.25">
      <c r="A135" s="37"/>
      <c r="B135" s="37"/>
      <c r="C135" s="37"/>
      <c r="D135" s="4">
        <v>2022</v>
      </c>
      <c r="E135" s="9">
        <v>2821424805.7600002</v>
      </c>
      <c r="F135" s="26">
        <f t="shared" si="1"/>
        <v>21.760507844569997</v>
      </c>
    </row>
    <row r="136" spans="1:6" ht="12.5" x14ac:dyDescent="0.25">
      <c r="A136" s="37"/>
      <c r="B136" s="37"/>
      <c r="C136" s="37"/>
      <c r="D136" s="4">
        <v>2023</v>
      </c>
      <c r="E136" s="9">
        <v>3142890258.6900001</v>
      </c>
      <c r="F136" s="26">
        <f t="shared" si="1"/>
        <v>21.868408678049811</v>
      </c>
    </row>
    <row r="137" spans="1:6" ht="12.5" x14ac:dyDescent="0.25">
      <c r="A137" s="37"/>
      <c r="B137" s="37"/>
      <c r="C137" s="37"/>
      <c r="D137" s="4">
        <v>2024</v>
      </c>
      <c r="E137" s="9">
        <v>3063680647.5599999</v>
      </c>
      <c r="F137" s="26">
        <f t="shared" si="1"/>
        <v>21.842882856095063</v>
      </c>
    </row>
    <row r="138" spans="1:6" ht="12.5" x14ac:dyDescent="0.25">
      <c r="A138" s="36">
        <v>41</v>
      </c>
      <c r="B138" s="36" t="s">
        <v>73</v>
      </c>
      <c r="C138" s="39" t="s">
        <v>74</v>
      </c>
      <c r="D138" s="4">
        <v>2021</v>
      </c>
      <c r="E138" s="9">
        <v>2847296000</v>
      </c>
      <c r="F138" s="26">
        <f t="shared" si="1"/>
        <v>21.769635608928169</v>
      </c>
    </row>
    <row r="139" spans="1:6" ht="12.5" x14ac:dyDescent="0.25">
      <c r="A139" s="37"/>
      <c r="B139" s="37"/>
      <c r="C139" s="37"/>
      <c r="D139" s="4">
        <v>2022</v>
      </c>
      <c r="E139" s="9">
        <v>2809869000</v>
      </c>
      <c r="F139" s="26">
        <f t="shared" si="1"/>
        <v>21.756403699988276</v>
      </c>
    </row>
    <row r="140" spans="1:6" ht="12.5" x14ac:dyDescent="0.25">
      <c r="A140" s="37"/>
      <c r="B140" s="37"/>
      <c r="C140" s="37"/>
      <c r="D140" s="4">
        <v>2023</v>
      </c>
      <c r="E140" s="9">
        <v>3509253000</v>
      </c>
      <c r="F140" s="26">
        <f t="shared" si="1"/>
        <v>21.978669031261866</v>
      </c>
    </row>
    <row r="141" spans="1:6" ht="12.5" x14ac:dyDescent="0.25">
      <c r="A141" s="37"/>
      <c r="B141" s="37"/>
      <c r="C141" s="37"/>
      <c r="D141" s="4">
        <v>2024</v>
      </c>
      <c r="E141" s="9">
        <v>3684202000</v>
      </c>
      <c r="F141" s="26">
        <f t="shared" si="1"/>
        <v>22.027319785540936</v>
      </c>
    </row>
    <row r="142" spans="1:6" ht="12.5" x14ac:dyDescent="0.25">
      <c r="A142" s="36">
        <v>42</v>
      </c>
      <c r="B142" s="36" t="s">
        <v>75</v>
      </c>
      <c r="C142" s="39" t="s">
        <v>76</v>
      </c>
      <c r="D142" s="4">
        <v>2021</v>
      </c>
      <c r="E142" s="9">
        <v>997439630.86000001</v>
      </c>
      <c r="F142" s="26">
        <f t="shared" si="1"/>
        <v>20.720702184455753</v>
      </c>
    </row>
    <row r="143" spans="1:6" ht="12.5" x14ac:dyDescent="0.25">
      <c r="A143" s="37"/>
      <c r="B143" s="37"/>
      <c r="C143" s="37"/>
      <c r="D143" s="4">
        <v>2022</v>
      </c>
      <c r="E143" s="9">
        <v>961382427.54999995</v>
      </c>
      <c r="F143" s="26">
        <f t="shared" si="1"/>
        <v>20.683882835277061</v>
      </c>
    </row>
    <row r="144" spans="1:6" ht="12.5" x14ac:dyDescent="0.25">
      <c r="A144" s="37"/>
      <c r="B144" s="37"/>
      <c r="C144" s="37"/>
      <c r="D144" s="4">
        <v>2023</v>
      </c>
      <c r="E144" s="9">
        <v>983779522.66999996</v>
      </c>
      <c r="F144" s="26">
        <f t="shared" si="1"/>
        <v>20.706912367583577</v>
      </c>
    </row>
    <row r="145" spans="1:6" ht="12.5" x14ac:dyDescent="0.25">
      <c r="A145" s="37"/>
      <c r="B145" s="37"/>
      <c r="C145" s="37"/>
      <c r="D145" s="4">
        <v>2024</v>
      </c>
      <c r="E145" s="9">
        <v>1202626259.28</v>
      </c>
      <c r="F145" s="26">
        <f t="shared" si="1"/>
        <v>20.907773551754602</v>
      </c>
    </row>
    <row r="146" spans="1:6" ht="12.5" x14ac:dyDescent="0.25">
      <c r="A146" s="36">
        <v>43</v>
      </c>
      <c r="B146" s="36" t="s">
        <v>77</v>
      </c>
      <c r="C146" s="39" t="s">
        <v>78</v>
      </c>
      <c r="D146" s="4">
        <v>2021</v>
      </c>
      <c r="E146" s="9">
        <v>714710154.01999998</v>
      </c>
      <c r="F146" s="26">
        <f t="shared" si="1"/>
        <v>20.387387639476998</v>
      </c>
    </row>
    <row r="147" spans="1:6" ht="12.5" x14ac:dyDescent="0.25">
      <c r="A147" s="37"/>
      <c r="B147" s="37"/>
      <c r="C147" s="37"/>
      <c r="D147" s="4">
        <v>2022</v>
      </c>
      <c r="E147" s="9">
        <v>679232519.89999998</v>
      </c>
      <c r="F147" s="26">
        <f t="shared" si="1"/>
        <v>20.336474071526641</v>
      </c>
    </row>
    <row r="148" spans="1:6" ht="12.5" x14ac:dyDescent="0.25">
      <c r="A148" s="37"/>
      <c r="B148" s="37"/>
      <c r="C148" s="37"/>
      <c r="D148" s="4">
        <v>2023</v>
      </c>
      <c r="E148" s="9">
        <v>666222140.70000005</v>
      </c>
      <c r="F148" s="26">
        <f t="shared" si="1"/>
        <v>20.317133717485625</v>
      </c>
    </row>
    <row r="149" spans="1:6" ht="12.5" x14ac:dyDescent="0.25">
      <c r="A149" s="37"/>
      <c r="B149" s="37"/>
      <c r="C149" s="37"/>
      <c r="D149" s="4">
        <v>2024</v>
      </c>
      <c r="E149" s="9">
        <v>652676587.90999997</v>
      </c>
      <c r="F149" s="26">
        <f t="shared" si="1"/>
        <v>20.29659229335893</v>
      </c>
    </row>
    <row r="150" spans="1:6" ht="12.5" x14ac:dyDescent="0.25">
      <c r="A150" s="36">
        <v>44</v>
      </c>
      <c r="B150" s="36" t="s">
        <v>79</v>
      </c>
      <c r="C150" s="39" t="s">
        <v>80</v>
      </c>
      <c r="D150" s="4">
        <v>2021</v>
      </c>
      <c r="E150" s="9">
        <v>989060914</v>
      </c>
      <c r="F150" s="26">
        <f t="shared" si="1"/>
        <v>20.712266479196881</v>
      </c>
    </row>
    <row r="151" spans="1:6" ht="12.5" x14ac:dyDescent="0.25">
      <c r="A151" s="37"/>
      <c r="B151" s="37"/>
      <c r="C151" s="37"/>
      <c r="D151" s="4">
        <v>2022</v>
      </c>
      <c r="E151" s="9">
        <v>1302505388</v>
      </c>
      <c r="F151" s="26">
        <f t="shared" si="1"/>
        <v>20.98755546824351</v>
      </c>
    </row>
    <row r="152" spans="1:6" ht="12.5" x14ac:dyDescent="0.25">
      <c r="A152" s="37"/>
      <c r="B152" s="37"/>
      <c r="C152" s="37"/>
      <c r="D152" s="4">
        <v>2023</v>
      </c>
      <c r="E152" s="9">
        <v>1150900654</v>
      </c>
      <c r="F152" s="26">
        <f t="shared" si="1"/>
        <v>20.863810650189492</v>
      </c>
    </row>
    <row r="153" spans="1:6" ht="12.5" x14ac:dyDescent="0.25">
      <c r="A153" s="37"/>
      <c r="B153" s="37"/>
      <c r="C153" s="37"/>
      <c r="D153" s="4">
        <v>2024</v>
      </c>
      <c r="E153" s="9">
        <v>1161334621</v>
      </c>
      <c r="F153" s="26">
        <f t="shared" si="1"/>
        <v>20.87283571605095</v>
      </c>
    </row>
    <row r="154" spans="1:6" ht="12.5" x14ac:dyDescent="0.25">
      <c r="A154" s="36">
        <v>45</v>
      </c>
      <c r="B154" s="36" t="s">
        <v>81</v>
      </c>
      <c r="C154" s="39" t="s">
        <v>82</v>
      </c>
      <c r="D154" s="4">
        <v>2021</v>
      </c>
      <c r="E154" s="9">
        <v>667408015.35000002</v>
      </c>
      <c r="F154" s="26">
        <f t="shared" si="1"/>
        <v>20.318912134023634</v>
      </c>
    </row>
    <row r="155" spans="1:6" ht="12.5" x14ac:dyDescent="0.25">
      <c r="A155" s="37"/>
      <c r="B155" s="37"/>
      <c r="C155" s="37"/>
      <c r="D155" s="4">
        <v>2022</v>
      </c>
      <c r="E155" s="9">
        <v>772666449.89999998</v>
      </c>
      <c r="F155" s="26">
        <f t="shared" si="1"/>
        <v>20.465358012652249</v>
      </c>
    </row>
    <row r="156" spans="1:6" ht="12.5" x14ac:dyDescent="0.25">
      <c r="A156" s="37"/>
      <c r="B156" s="37"/>
      <c r="C156" s="37"/>
      <c r="D156" s="4">
        <v>2023</v>
      </c>
      <c r="E156" s="9">
        <v>689803373.59000003</v>
      </c>
      <c r="F156" s="26">
        <f t="shared" si="1"/>
        <v>20.351917149133513</v>
      </c>
    </row>
    <row r="157" spans="1:6" ht="12.5" x14ac:dyDescent="0.25">
      <c r="A157" s="37"/>
      <c r="B157" s="37"/>
      <c r="C157" s="37"/>
      <c r="D157" s="4">
        <v>2024</v>
      </c>
      <c r="E157" s="9">
        <v>662287328.26999998</v>
      </c>
      <c r="F157" s="26">
        <f t="shared" si="1"/>
        <v>20.311210050356575</v>
      </c>
    </row>
    <row r="158" spans="1:6" ht="12.5" x14ac:dyDescent="0.25">
      <c r="A158" s="38">
        <v>46</v>
      </c>
      <c r="B158" s="36" t="s">
        <v>83</v>
      </c>
      <c r="C158" s="39" t="s">
        <v>84</v>
      </c>
      <c r="D158" s="4">
        <v>2021</v>
      </c>
      <c r="E158" s="9">
        <v>1237084547.8599999</v>
      </c>
      <c r="F158" s="26">
        <f t="shared" si="1"/>
        <v>20.936023277139903</v>
      </c>
    </row>
    <row r="159" spans="1:6" ht="12.5" x14ac:dyDescent="0.25">
      <c r="A159" s="37"/>
      <c r="B159" s="37"/>
      <c r="C159" s="37"/>
      <c r="D159" s="4">
        <v>2022</v>
      </c>
      <c r="E159" s="9">
        <v>3370495011.96</v>
      </c>
      <c r="F159" s="26">
        <f t="shared" si="1"/>
        <v>21.93832545834568</v>
      </c>
    </row>
    <row r="160" spans="1:6" ht="12.5" x14ac:dyDescent="0.25">
      <c r="A160" s="37"/>
      <c r="B160" s="37"/>
      <c r="C160" s="37"/>
      <c r="D160" s="4">
        <v>2023</v>
      </c>
      <c r="E160" s="9">
        <v>4519310426.6999998</v>
      </c>
      <c r="F160" s="26">
        <f t="shared" si="1"/>
        <v>22.231625258687419</v>
      </c>
    </row>
    <row r="161" spans="1:6" ht="12.5" x14ac:dyDescent="0.25">
      <c r="A161" s="37"/>
      <c r="B161" s="37"/>
      <c r="C161" s="37"/>
      <c r="D161" s="4">
        <v>2024</v>
      </c>
      <c r="E161" s="9">
        <v>4638206457.1700001</v>
      </c>
      <c r="F161" s="26">
        <f t="shared" si="1"/>
        <v>22.257593589055947</v>
      </c>
    </row>
    <row r="162" spans="1:6" ht="12.5" x14ac:dyDescent="0.25">
      <c r="A162" s="38">
        <v>47</v>
      </c>
      <c r="B162" s="36" t="s">
        <v>85</v>
      </c>
      <c r="C162" s="39" t="s">
        <v>86</v>
      </c>
      <c r="D162" s="4">
        <v>2021</v>
      </c>
      <c r="E162" s="9">
        <v>516019518.48000002</v>
      </c>
      <c r="F162" s="26">
        <f t="shared" si="1"/>
        <v>20.061655149242061</v>
      </c>
    </row>
    <row r="163" spans="1:6" ht="12.5" x14ac:dyDescent="0.25">
      <c r="A163" s="37"/>
      <c r="B163" s="37"/>
      <c r="C163" s="37"/>
      <c r="D163" s="4">
        <v>2022</v>
      </c>
      <c r="E163" s="9">
        <v>581518014.12</v>
      </c>
      <c r="F163" s="26">
        <f t="shared" si="1"/>
        <v>20.181152508153396</v>
      </c>
    </row>
    <row r="164" spans="1:6" ht="12.5" x14ac:dyDescent="0.25">
      <c r="A164" s="37"/>
      <c r="B164" s="37"/>
      <c r="C164" s="37"/>
      <c r="D164" s="4">
        <v>2023</v>
      </c>
      <c r="E164" s="9">
        <v>726265910.97000003</v>
      </c>
      <c r="F164" s="26">
        <f t="shared" si="1"/>
        <v>20.403426774282838</v>
      </c>
    </row>
    <row r="165" spans="1:6" ht="12.5" x14ac:dyDescent="0.25">
      <c r="A165" s="37"/>
      <c r="B165" s="37"/>
      <c r="C165" s="37"/>
      <c r="D165" s="4">
        <v>2024</v>
      </c>
      <c r="E165" s="9">
        <v>730154521.02999997</v>
      </c>
      <c r="F165" s="26">
        <f t="shared" si="1"/>
        <v>20.408766742351052</v>
      </c>
    </row>
    <row r="166" spans="1:6" ht="12.5" x14ac:dyDescent="0.25">
      <c r="A166" s="36">
        <v>48</v>
      </c>
      <c r="B166" s="36" t="s">
        <v>87</v>
      </c>
      <c r="C166" s="39" t="s">
        <v>88</v>
      </c>
      <c r="D166" s="4">
        <v>2021</v>
      </c>
      <c r="E166" s="9">
        <v>8226811198.8800001</v>
      </c>
      <c r="F166" s="26">
        <f t="shared" si="1"/>
        <v>22.830664315906702</v>
      </c>
    </row>
    <row r="167" spans="1:6" ht="12.5" x14ac:dyDescent="0.25">
      <c r="A167" s="37"/>
      <c r="B167" s="37"/>
      <c r="C167" s="37"/>
      <c r="D167" s="4">
        <v>2022</v>
      </c>
      <c r="E167" s="9">
        <v>11556417226.879999</v>
      </c>
      <c r="F167" s="26">
        <f t="shared" si="1"/>
        <v>23.170506723682301</v>
      </c>
    </row>
    <row r="168" spans="1:6" ht="12.5" x14ac:dyDescent="0.25">
      <c r="A168" s="37"/>
      <c r="B168" s="37"/>
      <c r="C168" s="37"/>
      <c r="D168" s="4">
        <v>2023</v>
      </c>
      <c r="E168" s="9">
        <v>11483008231.01</v>
      </c>
      <c r="F168" s="26">
        <f t="shared" si="1"/>
        <v>23.164134234539823</v>
      </c>
    </row>
    <row r="169" spans="1:6" ht="12.5" x14ac:dyDescent="0.25">
      <c r="A169" s="37"/>
      <c r="B169" s="37"/>
      <c r="C169" s="37"/>
      <c r="D169" s="4">
        <v>2024</v>
      </c>
      <c r="E169" s="9">
        <v>12270456491.17</v>
      </c>
      <c r="F169" s="26">
        <f t="shared" si="1"/>
        <v>23.230460298821519</v>
      </c>
    </row>
    <row r="170" spans="1:6" ht="12.5" x14ac:dyDescent="0.25">
      <c r="A170" s="36">
        <v>49</v>
      </c>
      <c r="B170" s="36" t="s">
        <v>89</v>
      </c>
      <c r="C170" s="39" t="s">
        <v>90</v>
      </c>
      <c r="D170" s="4">
        <v>2021</v>
      </c>
      <c r="E170" s="9">
        <v>1836183377.52</v>
      </c>
      <c r="F170" s="26">
        <f t="shared" si="1"/>
        <v>21.33095500298068</v>
      </c>
    </row>
    <row r="171" spans="1:6" ht="12.5" x14ac:dyDescent="0.25">
      <c r="A171" s="37"/>
      <c r="B171" s="37"/>
      <c r="C171" s="37"/>
      <c r="D171" s="4">
        <v>2022</v>
      </c>
      <c r="E171" s="9">
        <v>1947529450.77</v>
      </c>
      <c r="F171" s="26">
        <f t="shared" si="1"/>
        <v>21.389827457941433</v>
      </c>
    </row>
    <row r="172" spans="1:6" ht="12.5" x14ac:dyDescent="0.25">
      <c r="A172" s="37"/>
      <c r="B172" s="37"/>
      <c r="C172" s="37"/>
      <c r="D172" s="4">
        <v>2023</v>
      </c>
      <c r="E172" s="9">
        <v>1662466496.45</v>
      </c>
      <c r="F172" s="26">
        <f t="shared" si="1"/>
        <v>21.231568177779941</v>
      </c>
    </row>
    <row r="173" spans="1:6" ht="12.5" x14ac:dyDescent="0.25">
      <c r="A173" s="37"/>
      <c r="B173" s="37"/>
      <c r="C173" s="37"/>
      <c r="D173" s="4">
        <v>2024</v>
      </c>
      <c r="E173" s="9">
        <v>1824417405.6500001</v>
      </c>
      <c r="F173" s="26">
        <f t="shared" si="1"/>
        <v>21.324526543235372</v>
      </c>
    </row>
    <row r="174" spans="1:6" ht="12.5" x14ac:dyDescent="0.25">
      <c r="A174" s="36">
        <v>50</v>
      </c>
      <c r="B174" s="36" t="s">
        <v>91</v>
      </c>
      <c r="C174" s="39" t="s">
        <v>92</v>
      </c>
      <c r="D174" s="4">
        <v>2021</v>
      </c>
      <c r="E174" s="9">
        <v>1400383315.76</v>
      </c>
      <c r="F174" s="26">
        <f t="shared" si="1"/>
        <v>21.060011833063502</v>
      </c>
    </row>
    <row r="175" spans="1:6" ht="12.5" x14ac:dyDescent="0.25">
      <c r="A175" s="37"/>
      <c r="B175" s="37"/>
      <c r="C175" s="37"/>
      <c r="D175" s="4">
        <v>2022</v>
      </c>
      <c r="E175" s="9">
        <v>1676835378.4200001</v>
      </c>
      <c r="F175" s="26">
        <f t="shared" si="1"/>
        <v>21.240174150639891</v>
      </c>
    </row>
    <row r="176" spans="1:6" ht="12.5" x14ac:dyDescent="0.25">
      <c r="A176" s="37"/>
      <c r="B176" s="37"/>
      <c r="C176" s="37"/>
      <c r="D176" s="4">
        <v>2023</v>
      </c>
      <c r="E176" s="9">
        <v>2247694981.5300002</v>
      </c>
      <c r="F176" s="26">
        <f t="shared" si="1"/>
        <v>21.533171075399125</v>
      </c>
    </row>
    <row r="177" spans="1:6" ht="12.5" x14ac:dyDescent="0.25">
      <c r="A177" s="37"/>
      <c r="B177" s="37"/>
      <c r="C177" s="37"/>
      <c r="D177" s="4">
        <v>2024</v>
      </c>
      <c r="E177" s="9">
        <v>2371411904.9299998</v>
      </c>
      <c r="F177" s="26">
        <f t="shared" si="1"/>
        <v>21.586751355187332</v>
      </c>
    </row>
    <row r="178" spans="1:6" ht="13" x14ac:dyDescent="0.25">
      <c r="A178" s="36"/>
      <c r="B178" s="6"/>
      <c r="C178" s="13"/>
      <c r="F178" s="26"/>
    </row>
    <row r="179" spans="1:6" ht="13" x14ac:dyDescent="0.25">
      <c r="A179" s="37"/>
      <c r="B179" s="6"/>
      <c r="C179" s="13"/>
      <c r="F179" s="26"/>
    </row>
    <row r="180" spans="1:6" ht="13" x14ac:dyDescent="0.25">
      <c r="A180" s="37"/>
      <c r="B180" s="6"/>
      <c r="C180" s="13"/>
      <c r="F180" s="26"/>
    </row>
    <row r="181" spans="1:6" ht="13" x14ac:dyDescent="0.25">
      <c r="A181" s="37"/>
      <c r="B181" s="6"/>
      <c r="C181" s="13"/>
      <c r="F181" s="26"/>
    </row>
    <row r="182" spans="1:6" ht="13" x14ac:dyDescent="0.25">
      <c r="A182" s="36"/>
      <c r="B182" s="6"/>
      <c r="C182" s="13"/>
      <c r="F182" s="26"/>
    </row>
    <row r="183" spans="1:6" ht="13" x14ac:dyDescent="0.25">
      <c r="A183" s="37"/>
      <c r="B183" s="6"/>
      <c r="C183" s="13"/>
      <c r="F183" s="26"/>
    </row>
    <row r="184" spans="1:6" ht="13" x14ac:dyDescent="0.25">
      <c r="A184" s="37"/>
      <c r="B184" s="6"/>
      <c r="C184" s="13"/>
      <c r="F184" s="26"/>
    </row>
    <row r="185" spans="1:6" ht="13" x14ac:dyDescent="0.25">
      <c r="A185" s="37"/>
      <c r="B185" s="6"/>
      <c r="C185" s="13"/>
      <c r="F185" s="26"/>
    </row>
    <row r="186" spans="1:6" ht="13" x14ac:dyDescent="0.25">
      <c r="A186" s="36"/>
      <c r="B186" s="6"/>
      <c r="C186" s="13"/>
      <c r="F186" s="26"/>
    </row>
    <row r="187" spans="1:6" ht="13" x14ac:dyDescent="0.25">
      <c r="A187" s="37"/>
      <c r="B187" s="6"/>
      <c r="C187" s="13"/>
      <c r="F187" s="26"/>
    </row>
    <row r="188" spans="1:6" ht="13" x14ac:dyDescent="0.25">
      <c r="A188" s="37"/>
      <c r="B188" s="6"/>
      <c r="C188" s="13"/>
      <c r="F188" s="26"/>
    </row>
    <row r="189" spans="1:6" ht="13" x14ac:dyDescent="0.25">
      <c r="A189" s="37"/>
      <c r="B189" s="6"/>
      <c r="C189" s="13"/>
      <c r="F189" s="26"/>
    </row>
    <row r="190" spans="1:6" ht="13" x14ac:dyDescent="0.25">
      <c r="A190" s="36"/>
      <c r="B190" s="6"/>
      <c r="C190" s="13"/>
      <c r="F190" s="26"/>
    </row>
    <row r="191" spans="1:6" ht="13" x14ac:dyDescent="0.25">
      <c r="A191" s="37"/>
      <c r="B191" s="6"/>
      <c r="C191" s="13"/>
      <c r="F191" s="26"/>
    </row>
    <row r="192" spans="1:6" ht="13" x14ac:dyDescent="0.25">
      <c r="A192" s="37"/>
      <c r="B192" s="6"/>
      <c r="C192" s="13"/>
      <c r="F192" s="26"/>
    </row>
    <row r="193" spans="1:6" ht="13" x14ac:dyDescent="0.25">
      <c r="A193" s="37"/>
      <c r="B193" s="6"/>
      <c r="C193" s="13"/>
      <c r="F193" s="26"/>
    </row>
    <row r="194" spans="1:6" ht="13" x14ac:dyDescent="0.25">
      <c r="A194" s="6"/>
      <c r="B194" s="6"/>
      <c r="C194" s="13"/>
      <c r="F194" s="26"/>
    </row>
    <row r="195" spans="1:6" ht="13" x14ac:dyDescent="0.25">
      <c r="A195" s="6"/>
      <c r="B195" s="6"/>
      <c r="C195" s="13"/>
      <c r="F195" s="26"/>
    </row>
    <row r="196" spans="1:6" ht="13" x14ac:dyDescent="0.25">
      <c r="A196" s="6"/>
      <c r="B196" s="6"/>
      <c r="C196" s="13"/>
      <c r="F196" s="26"/>
    </row>
    <row r="197" spans="1:6" ht="13" x14ac:dyDescent="0.25">
      <c r="A197" s="6"/>
      <c r="B197" s="6"/>
      <c r="C197" s="13"/>
      <c r="F197" s="26"/>
    </row>
    <row r="198" spans="1:6" ht="13" x14ac:dyDescent="0.25">
      <c r="A198" s="6"/>
      <c r="B198" s="6"/>
      <c r="C198" s="13"/>
      <c r="F198" s="26"/>
    </row>
    <row r="199" spans="1:6" ht="13" x14ac:dyDescent="0.25">
      <c r="A199" s="6"/>
      <c r="B199" s="6"/>
      <c r="C199" s="13"/>
      <c r="F199" s="26"/>
    </row>
    <row r="200" spans="1:6" ht="13" x14ac:dyDescent="0.25">
      <c r="A200" s="6"/>
      <c r="B200" s="6"/>
      <c r="C200" s="13"/>
      <c r="F200" s="26"/>
    </row>
    <row r="201" spans="1:6" ht="13" x14ac:dyDescent="0.25">
      <c r="A201" s="6"/>
      <c r="B201" s="6"/>
      <c r="C201" s="13"/>
      <c r="F201" s="26"/>
    </row>
    <row r="202" spans="1:6" ht="13" x14ac:dyDescent="0.25">
      <c r="A202" s="6"/>
      <c r="B202" s="6"/>
      <c r="C202" s="13"/>
      <c r="F202" s="26"/>
    </row>
    <row r="203" spans="1:6" ht="13" x14ac:dyDescent="0.25">
      <c r="A203" s="6"/>
      <c r="B203" s="6"/>
      <c r="C203" s="13"/>
      <c r="F203" s="26"/>
    </row>
    <row r="204" spans="1:6" ht="13" x14ac:dyDescent="0.25">
      <c r="A204" s="6"/>
      <c r="B204" s="6"/>
      <c r="C204" s="13"/>
      <c r="F204" s="26"/>
    </row>
    <row r="205" spans="1:6" ht="13" x14ac:dyDescent="0.25">
      <c r="A205" s="6"/>
      <c r="B205" s="6"/>
      <c r="C205" s="13"/>
      <c r="F205" s="26"/>
    </row>
    <row r="206" spans="1:6" ht="13" x14ac:dyDescent="0.25">
      <c r="A206" s="6"/>
      <c r="B206" s="6"/>
      <c r="C206" s="13"/>
      <c r="F206" s="26"/>
    </row>
    <row r="207" spans="1:6" ht="13" x14ac:dyDescent="0.25">
      <c r="A207" s="6"/>
      <c r="B207" s="6"/>
      <c r="C207" s="13"/>
      <c r="F207" s="26"/>
    </row>
    <row r="208" spans="1:6" ht="13" x14ac:dyDescent="0.25">
      <c r="A208" s="6"/>
      <c r="B208" s="6"/>
      <c r="C208" s="13"/>
      <c r="F208" s="26"/>
    </row>
    <row r="209" spans="1:6" ht="13" x14ac:dyDescent="0.25">
      <c r="A209" s="6"/>
      <c r="B209" s="6"/>
      <c r="C209" s="13"/>
      <c r="F209" s="26"/>
    </row>
    <row r="210" spans="1:6" ht="13" x14ac:dyDescent="0.25">
      <c r="A210" s="6"/>
      <c r="B210" s="6"/>
      <c r="C210" s="13"/>
      <c r="F210" s="26"/>
    </row>
    <row r="211" spans="1:6" ht="13" x14ac:dyDescent="0.25">
      <c r="A211" s="6"/>
      <c r="B211" s="6"/>
      <c r="C211" s="13"/>
      <c r="F211" s="26"/>
    </row>
    <row r="212" spans="1:6" ht="13" x14ac:dyDescent="0.25">
      <c r="A212" s="6"/>
      <c r="B212" s="6"/>
      <c r="C212" s="13"/>
      <c r="F212" s="26"/>
    </row>
    <row r="213" spans="1:6" ht="13" x14ac:dyDescent="0.25">
      <c r="A213" s="6"/>
      <c r="B213" s="6"/>
      <c r="C213" s="13"/>
      <c r="F213" s="26"/>
    </row>
    <row r="214" spans="1:6" ht="13" x14ac:dyDescent="0.25">
      <c r="A214" s="6"/>
      <c r="B214" s="6"/>
      <c r="C214" s="13"/>
      <c r="F214" s="26"/>
    </row>
    <row r="215" spans="1:6" ht="13" x14ac:dyDescent="0.25">
      <c r="A215" s="6"/>
      <c r="B215" s="6"/>
      <c r="C215" s="13"/>
      <c r="F215" s="26"/>
    </row>
    <row r="216" spans="1:6" ht="13" x14ac:dyDescent="0.25">
      <c r="A216" s="6"/>
      <c r="B216" s="6"/>
      <c r="C216" s="13"/>
      <c r="F216" s="26"/>
    </row>
    <row r="217" spans="1:6" ht="13" x14ac:dyDescent="0.25">
      <c r="A217" s="6"/>
      <c r="B217" s="6"/>
      <c r="C217" s="13"/>
      <c r="F217" s="26"/>
    </row>
    <row r="218" spans="1:6" ht="13" x14ac:dyDescent="0.25">
      <c r="A218" s="6"/>
      <c r="B218" s="6"/>
      <c r="C218" s="13"/>
      <c r="F218" s="26"/>
    </row>
    <row r="219" spans="1:6" ht="13" x14ac:dyDescent="0.25">
      <c r="A219" s="6"/>
      <c r="B219" s="6"/>
      <c r="C219" s="13"/>
      <c r="F219" s="26"/>
    </row>
    <row r="220" spans="1:6" ht="13" x14ac:dyDescent="0.25">
      <c r="A220" s="6"/>
      <c r="B220" s="6"/>
      <c r="C220" s="13"/>
      <c r="F220" s="26"/>
    </row>
    <row r="221" spans="1:6" ht="13" x14ac:dyDescent="0.25">
      <c r="A221" s="6"/>
      <c r="B221" s="6"/>
      <c r="C221" s="13"/>
      <c r="F221" s="26"/>
    </row>
    <row r="222" spans="1:6" ht="13" x14ac:dyDescent="0.25">
      <c r="A222" s="6"/>
      <c r="B222" s="6"/>
      <c r="C222" s="13"/>
      <c r="F222" s="26"/>
    </row>
    <row r="223" spans="1:6" ht="13" x14ac:dyDescent="0.25">
      <c r="A223" s="6"/>
      <c r="B223" s="6"/>
      <c r="C223" s="13"/>
      <c r="F223" s="26"/>
    </row>
    <row r="224" spans="1:6" ht="13" x14ac:dyDescent="0.25">
      <c r="A224" s="6"/>
      <c r="B224" s="6"/>
      <c r="C224" s="13"/>
      <c r="F224" s="26"/>
    </row>
    <row r="225" spans="1:6" ht="13" x14ac:dyDescent="0.25">
      <c r="A225" s="6"/>
      <c r="B225" s="6"/>
      <c r="C225" s="13"/>
      <c r="F225" s="26"/>
    </row>
    <row r="226" spans="1:6" ht="13" x14ac:dyDescent="0.25">
      <c r="A226" s="6"/>
      <c r="B226" s="6"/>
      <c r="C226" s="13"/>
      <c r="F226" s="26"/>
    </row>
    <row r="227" spans="1:6" ht="13" x14ac:dyDescent="0.25">
      <c r="A227" s="6"/>
      <c r="B227" s="6"/>
      <c r="C227" s="13"/>
      <c r="F227" s="26"/>
    </row>
    <row r="228" spans="1:6" ht="13" x14ac:dyDescent="0.25">
      <c r="A228" s="6"/>
      <c r="B228" s="6"/>
      <c r="C228" s="13"/>
      <c r="F228" s="26"/>
    </row>
    <row r="229" spans="1:6" ht="13" x14ac:dyDescent="0.25">
      <c r="A229" s="6"/>
      <c r="B229" s="6"/>
      <c r="C229" s="13"/>
      <c r="F229" s="26"/>
    </row>
    <row r="230" spans="1:6" ht="13" x14ac:dyDescent="0.25">
      <c r="A230" s="6"/>
      <c r="B230" s="6"/>
      <c r="C230" s="13"/>
      <c r="F230" s="26"/>
    </row>
    <row r="231" spans="1:6" ht="13" x14ac:dyDescent="0.25">
      <c r="A231" s="6"/>
      <c r="B231" s="6"/>
      <c r="C231" s="13"/>
      <c r="F231" s="26"/>
    </row>
    <row r="232" spans="1:6" ht="13" x14ac:dyDescent="0.25">
      <c r="A232" s="6"/>
      <c r="B232" s="6"/>
      <c r="C232" s="13"/>
      <c r="F232" s="26"/>
    </row>
    <row r="233" spans="1:6" ht="13" x14ac:dyDescent="0.25">
      <c r="A233" s="6"/>
      <c r="B233" s="6"/>
      <c r="C233" s="13"/>
      <c r="F233" s="26"/>
    </row>
    <row r="234" spans="1:6" ht="13" x14ac:dyDescent="0.25">
      <c r="A234" s="6"/>
      <c r="B234" s="6"/>
      <c r="C234" s="13"/>
      <c r="F234" s="26"/>
    </row>
    <row r="235" spans="1:6" ht="13" x14ac:dyDescent="0.25">
      <c r="A235" s="6"/>
      <c r="B235" s="6"/>
      <c r="C235" s="13"/>
      <c r="F235" s="26"/>
    </row>
    <row r="236" spans="1:6" ht="13" x14ac:dyDescent="0.25">
      <c r="A236" s="6"/>
      <c r="B236" s="6"/>
      <c r="C236" s="13"/>
      <c r="F236" s="26"/>
    </row>
    <row r="237" spans="1:6" ht="13" x14ac:dyDescent="0.25">
      <c r="A237" s="6"/>
      <c r="B237" s="6"/>
      <c r="C237" s="13"/>
      <c r="F237" s="26"/>
    </row>
    <row r="238" spans="1:6" ht="13" x14ac:dyDescent="0.25">
      <c r="A238" s="6"/>
      <c r="B238" s="6"/>
      <c r="C238" s="13"/>
      <c r="F238" s="26"/>
    </row>
    <row r="239" spans="1:6" ht="13" x14ac:dyDescent="0.25">
      <c r="A239" s="6"/>
      <c r="B239" s="6"/>
      <c r="C239" s="13"/>
      <c r="F239" s="26"/>
    </row>
    <row r="240" spans="1:6" ht="13" x14ac:dyDescent="0.25">
      <c r="A240" s="6"/>
      <c r="B240" s="6"/>
      <c r="C240" s="13"/>
      <c r="F240" s="26"/>
    </row>
    <row r="241" spans="1:6" ht="13" x14ac:dyDescent="0.25">
      <c r="A241" s="6"/>
      <c r="B241" s="6"/>
      <c r="C241" s="13"/>
      <c r="F241" s="26"/>
    </row>
    <row r="242" spans="1:6" ht="13" x14ac:dyDescent="0.25">
      <c r="A242" s="6"/>
      <c r="B242" s="6"/>
      <c r="C242" s="13"/>
      <c r="F242" s="26"/>
    </row>
    <row r="243" spans="1:6" ht="13" x14ac:dyDescent="0.25">
      <c r="A243" s="6"/>
      <c r="B243" s="6"/>
      <c r="C243" s="13"/>
      <c r="F243" s="26"/>
    </row>
    <row r="244" spans="1:6" ht="13" x14ac:dyDescent="0.25">
      <c r="A244" s="6"/>
      <c r="B244" s="6"/>
      <c r="C244" s="13"/>
      <c r="F244" s="26"/>
    </row>
    <row r="245" spans="1:6" ht="13" x14ac:dyDescent="0.25">
      <c r="A245" s="6"/>
      <c r="B245" s="6"/>
      <c r="C245" s="13"/>
      <c r="F245" s="26"/>
    </row>
    <row r="246" spans="1:6" ht="13" x14ac:dyDescent="0.25">
      <c r="A246" s="6"/>
      <c r="B246" s="6"/>
      <c r="C246" s="13"/>
      <c r="F246" s="26"/>
    </row>
    <row r="247" spans="1:6" ht="13" x14ac:dyDescent="0.25">
      <c r="A247" s="6"/>
      <c r="B247" s="6"/>
      <c r="C247" s="13"/>
      <c r="F247" s="26"/>
    </row>
    <row r="248" spans="1:6" ht="13" x14ac:dyDescent="0.25">
      <c r="A248" s="6"/>
      <c r="B248" s="6"/>
      <c r="C248" s="13"/>
      <c r="F248" s="26"/>
    </row>
    <row r="249" spans="1:6" ht="13" x14ac:dyDescent="0.25">
      <c r="A249" s="6"/>
      <c r="B249" s="6"/>
      <c r="C249" s="13"/>
      <c r="F249" s="26"/>
    </row>
    <row r="250" spans="1:6" ht="13" x14ac:dyDescent="0.25">
      <c r="A250" s="6"/>
      <c r="B250" s="6"/>
      <c r="C250" s="13"/>
      <c r="F250" s="26"/>
    </row>
    <row r="251" spans="1:6" ht="13" x14ac:dyDescent="0.25">
      <c r="A251" s="6"/>
      <c r="B251" s="6"/>
      <c r="C251" s="13"/>
      <c r="F251" s="26"/>
    </row>
    <row r="252" spans="1:6" ht="13" x14ac:dyDescent="0.25">
      <c r="A252" s="6"/>
      <c r="B252" s="6"/>
      <c r="C252" s="13"/>
      <c r="F252" s="26"/>
    </row>
    <row r="253" spans="1:6" ht="13" x14ac:dyDescent="0.25">
      <c r="A253" s="6"/>
      <c r="B253" s="6"/>
      <c r="C253" s="13"/>
      <c r="F253" s="26"/>
    </row>
    <row r="254" spans="1:6" ht="13" x14ac:dyDescent="0.25">
      <c r="A254" s="6"/>
      <c r="B254" s="6"/>
      <c r="C254" s="13"/>
      <c r="F254" s="26"/>
    </row>
    <row r="255" spans="1:6" ht="13" x14ac:dyDescent="0.25">
      <c r="A255" s="6"/>
      <c r="B255" s="6"/>
      <c r="C255" s="13"/>
      <c r="F255" s="26"/>
    </row>
    <row r="256" spans="1:6" ht="13" x14ac:dyDescent="0.25">
      <c r="A256" s="6"/>
      <c r="B256" s="6"/>
      <c r="C256" s="13"/>
      <c r="F256" s="26"/>
    </row>
    <row r="257" spans="1:6" ht="13" x14ac:dyDescent="0.25">
      <c r="A257" s="6"/>
      <c r="B257" s="6"/>
      <c r="C257" s="13"/>
      <c r="F257" s="26"/>
    </row>
    <row r="258" spans="1:6" ht="13" x14ac:dyDescent="0.25">
      <c r="A258" s="6"/>
      <c r="B258" s="6"/>
      <c r="C258" s="13"/>
      <c r="F258" s="26"/>
    </row>
    <row r="259" spans="1:6" ht="13" x14ac:dyDescent="0.25">
      <c r="A259" s="6"/>
      <c r="B259" s="6"/>
      <c r="C259" s="13"/>
      <c r="F259" s="26"/>
    </row>
    <row r="260" spans="1:6" ht="13" x14ac:dyDescent="0.25">
      <c r="A260" s="6"/>
      <c r="B260" s="6"/>
      <c r="C260" s="13"/>
      <c r="F260" s="26"/>
    </row>
    <row r="261" spans="1:6" ht="13" x14ac:dyDescent="0.25">
      <c r="A261" s="6"/>
      <c r="B261" s="6"/>
      <c r="C261" s="13"/>
      <c r="F261" s="26"/>
    </row>
    <row r="262" spans="1:6" ht="13" x14ac:dyDescent="0.25">
      <c r="A262" s="6"/>
      <c r="B262" s="6"/>
      <c r="C262" s="13"/>
      <c r="F262" s="26"/>
    </row>
    <row r="263" spans="1:6" ht="13" x14ac:dyDescent="0.25">
      <c r="A263" s="6"/>
      <c r="B263" s="6"/>
      <c r="C263" s="13"/>
      <c r="F263" s="26"/>
    </row>
    <row r="264" spans="1:6" ht="13" x14ac:dyDescent="0.25">
      <c r="A264" s="6"/>
      <c r="B264" s="6"/>
      <c r="C264" s="13"/>
      <c r="F264" s="26"/>
    </row>
    <row r="265" spans="1:6" ht="13" x14ac:dyDescent="0.25">
      <c r="A265" s="6"/>
      <c r="B265" s="6"/>
      <c r="C265" s="13"/>
      <c r="F265" s="26"/>
    </row>
    <row r="266" spans="1:6" ht="13" x14ac:dyDescent="0.25">
      <c r="A266" s="6"/>
      <c r="B266" s="6"/>
      <c r="C266" s="13"/>
      <c r="F266" s="26"/>
    </row>
    <row r="267" spans="1:6" ht="13" x14ac:dyDescent="0.25">
      <c r="A267" s="6"/>
      <c r="B267" s="6"/>
      <c r="C267" s="13"/>
      <c r="F267" s="26"/>
    </row>
    <row r="268" spans="1:6" ht="13" x14ac:dyDescent="0.25">
      <c r="A268" s="6"/>
      <c r="B268" s="6"/>
      <c r="C268" s="13"/>
      <c r="F268" s="26"/>
    </row>
    <row r="269" spans="1:6" ht="13" x14ac:dyDescent="0.25">
      <c r="A269" s="6"/>
      <c r="B269" s="6"/>
      <c r="C269" s="13"/>
      <c r="F269" s="26"/>
    </row>
    <row r="270" spans="1:6" ht="13" x14ac:dyDescent="0.25">
      <c r="A270" s="6"/>
      <c r="B270" s="6"/>
      <c r="C270" s="13"/>
      <c r="F270" s="26"/>
    </row>
    <row r="271" spans="1:6" ht="13" x14ac:dyDescent="0.25">
      <c r="A271" s="6"/>
      <c r="B271" s="6"/>
      <c r="C271" s="13"/>
      <c r="F271" s="26"/>
    </row>
    <row r="272" spans="1:6" ht="13" x14ac:dyDescent="0.25">
      <c r="A272" s="6"/>
      <c r="B272" s="6"/>
      <c r="C272" s="13"/>
      <c r="F272" s="26"/>
    </row>
    <row r="273" spans="1:6" ht="13" x14ac:dyDescent="0.25">
      <c r="A273" s="6"/>
      <c r="B273" s="6"/>
      <c r="C273" s="13"/>
      <c r="F273" s="26"/>
    </row>
    <row r="274" spans="1:6" ht="13" x14ac:dyDescent="0.25">
      <c r="A274" s="6"/>
      <c r="B274" s="6"/>
      <c r="C274" s="13"/>
      <c r="F274" s="26"/>
    </row>
    <row r="275" spans="1:6" ht="13" x14ac:dyDescent="0.25">
      <c r="A275" s="6"/>
      <c r="B275" s="6"/>
      <c r="C275" s="13"/>
      <c r="F275" s="26"/>
    </row>
    <row r="276" spans="1:6" ht="13" x14ac:dyDescent="0.25">
      <c r="A276" s="6"/>
      <c r="B276" s="6"/>
      <c r="C276" s="13"/>
      <c r="F276" s="26"/>
    </row>
    <row r="277" spans="1:6" ht="13" x14ac:dyDescent="0.25">
      <c r="A277" s="6"/>
      <c r="B277" s="6"/>
      <c r="C277" s="13"/>
      <c r="F277" s="26"/>
    </row>
    <row r="278" spans="1:6" ht="13" x14ac:dyDescent="0.25">
      <c r="A278" s="6"/>
      <c r="B278" s="6"/>
      <c r="C278" s="13"/>
      <c r="F278" s="26"/>
    </row>
    <row r="279" spans="1:6" ht="13" x14ac:dyDescent="0.25">
      <c r="A279" s="6"/>
      <c r="B279" s="6"/>
      <c r="C279" s="13"/>
      <c r="F279" s="26"/>
    </row>
    <row r="280" spans="1:6" ht="13" x14ac:dyDescent="0.25">
      <c r="A280" s="6"/>
      <c r="B280" s="6"/>
      <c r="C280" s="13"/>
      <c r="F280" s="26"/>
    </row>
    <row r="281" spans="1:6" ht="13" x14ac:dyDescent="0.25">
      <c r="A281" s="6"/>
      <c r="B281" s="6"/>
      <c r="C281" s="13"/>
      <c r="F281" s="26"/>
    </row>
    <row r="282" spans="1:6" ht="13" x14ac:dyDescent="0.25">
      <c r="A282" s="6"/>
      <c r="B282" s="6"/>
      <c r="C282" s="13"/>
      <c r="F282" s="26"/>
    </row>
    <row r="283" spans="1:6" ht="13" x14ac:dyDescent="0.25">
      <c r="A283" s="6"/>
      <c r="B283" s="6"/>
      <c r="C283" s="13"/>
      <c r="F283" s="26"/>
    </row>
    <row r="284" spans="1:6" ht="13" x14ac:dyDescent="0.25">
      <c r="A284" s="6"/>
      <c r="B284" s="6"/>
      <c r="C284" s="13"/>
      <c r="F284" s="26"/>
    </row>
    <row r="285" spans="1:6" ht="13" x14ac:dyDescent="0.25">
      <c r="A285" s="6"/>
      <c r="B285" s="6"/>
      <c r="C285" s="13"/>
      <c r="F285" s="26"/>
    </row>
    <row r="286" spans="1:6" ht="13" x14ac:dyDescent="0.25">
      <c r="A286" s="6"/>
      <c r="B286" s="6"/>
      <c r="C286" s="13"/>
      <c r="F286" s="26"/>
    </row>
    <row r="287" spans="1:6" ht="13" x14ac:dyDescent="0.25">
      <c r="A287" s="6"/>
      <c r="B287" s="6"/>
      <c r="C287" s="13"/>
      <c r="F287" s="26"/>
    </row>
    <row r="288" spans="1:6" ht="13" x14ac:dyDescent="0.25">
      <c r="A288" s="6"/>
      <c r="B288" s="6"/>
      <c r="C288" s="13"/>
      <c r="F288" s="26"/>
    </row>
    <row r="289" spans="1:6" ht="13" x14ac:dyDescent="0.25">
      <c r="A289" s="6"/>
      <c r="B289" s="6"/>
      <c r="C289" s="13"/>
      <c r="F289" s="26"/>
    </row>
    <row r="290" spans="1:6" ht="13" x14ac:dyDescent="0.25">
      <c r="A290" s="6"/>
      <c r="B290" s="6"/>
      <c r="C290" s="13"/>
      <c r="F290" s="26"/>
    </row>
    <row r="291" spans="1:6" ht="13" x14ac:dyDescent="0.25">
      <c r="A291" s="6"/>
      <c r="B291" s="6"/>
      <c r="C291" s="13"/>
      <c r="F291" s="26"/>
    </row>
    <row r="292" spans="1:6" ht="13" x14ac:dyDescent="0.25">
      <c r="A292" s="6"/>
      <c r="B292" s="6"/>
      <c r="C292" s="13"/>
      <c r="F292" s="26"/>
    </row>
    <row r="293" spans="1:6" ht="13" x14ac:dyDescent="0.25">
      <c r="A293" s="6"/>
      <c r="B293" s="6"/>
      <c r="C293" s="13"/>
      <c r="F293" s="26"/>
    </row>
    <row r="294" spans="1:6" ht="13" x14ac:dyDescent="0.25">
      <c r="A294" s="6"/>
      <c r="B294" s="6"/>
      <c r="C294" s="13"/>
      <c r="F294" s="26"/>
    </row>
    <row r="295" spans="1:6" ht="13" x14ac:dyDescent="0.25">
      <c r="A295" s="6"/>
      <c r="B295" s="6"/>
      <c r="C295" s="13"/>
      <c r="F295" s="26"/>
    </row>
    <row r="296" spans="1:6" ht="13" x14ac:dyDescent="0.25">
      <c r="A296" s="6"/>
      <c r="B296" s="6"/>
      <c r="C296" s="13"/>
      <c r="F296" s="26"/>
    </row>
    <row r="297" spans="1:6" ht="13" x14ac:dyDescent="0.25">
      <c r="A297" s="6"/>
      <c r="B297" s="6"/>
      <c r="C297" s="13"/>
      <c r="F297" s="26"/>
    </row>
    <row r="298" spans="1:6" ht="13" x14ac:dyDescent="0.25">
      <c r="A298" s="6"/>
      <c r="B298" s="6"/>
      <c r="C298" s="13"/>
      <c r="F298" s="26"/>
    </row>
    <row r="299" spans="1:6" ht="13" x14ac:dyDescent="0.25">
      <c r="A299" s="6"/>
      <c r="B299" s="6"/>
      <c r="C299" s="13"/>
      <c r="F299" s="26"/>
    </row>
    <row r="300" spans="1:6" ht="13" x14ac:dyDescent="0.25">
      <c r="A300" s="6"/>
      <c r="B300" s="6"/>
      <c r="C300" s="13"/>
      <c r="F300" s="26"/>
    </row>
    <row r="301" spans="1:6" ht="13" x14ac:dyDescent="0.25">
      <c r="A301" s="6"/>
      <c r="B301" s="6"/>
      <c r="C301" s="13"/>
      <c r="F301" s="26"/>
    </row>
    <row r="302" spans="1:6" ht="13" x14ac:dyDescent="0.25">
      <c r="A302" s="6"/>
      <c r="B302" s="6"/>
      <c r="C302" s="13"/>
      <c r="F302" s="26"/>
    </row>
    <row r="303" spans="1:6" ht="13" x14ac:dyDescent="0.25">
      <c r="A303" s="6"/>
      <c r="B303" s="6"/>
      <c r="C303" s="13"/>
      <c r="F303" s="26"/>
    </row>
    <row r="304" spans="1:6" ht="13" x14ac:dyDescent="0.25">
      <c r="A304" s="6"/>
      <c r="B304" s="6"/>
      <c r="C304" s="13"/>
      <c r="F304" s="26"/>
    </row>
    <row r="305" spans="1:6" ht="13" x14ac:dyDescent="0.25">
      <c r="A305" s="6"/>
      <c r="B305" s="6"/>
      <c r="C305" s="13"/>
      <c r="F305" s="26"/>
    </row>
    <row r="306" spans="1:6" ht="13" x14ac:dyDescent="0.25">
      <c r="A306" s="6"/>
      <c r="B306" s="6"/>
      <c r="C306" s="13"/>
      <c r="F306" s="26"/>
    </row>
    <row r="307" spans="1:6" ht="13" x14ac:dyDescent="0.25">
      <c r="A307" s="6"/>
      <c r="B307" s="6"/>
      <c r="C307" s="13"/>
      <c r="F307" s="26"/>
    </row>
    <row r="308" spans="1:6" ht="13" x14ac:dyDescent="0.25">
      <c r="A308" s="6"/>
      <c r="B308" s="6"/>
      <c r="C308" s="13"/>
      <c r="F308" s="26"/>
    </row>
    <row r="309" spans="1:6" ht="13" x14ac:dyDescent="0.25">
      <c r="A309" s="6"/>
      <c r="B309" s="6"/>
      <c r="C309" s="13"/>
      <c r="F309" s="26"/>
    </row>
    <row r="310" spans="1:6" ht="13" x14ac:dyDescent="0.25">
      <c r="A310" s="6"/>
      <c r="B310" s="6"/>
      <c r="C310" s="13"/>
      <c r="F310" s="26"/>
    </row>
    <row r="311" spans="1:6" ht="13" x14ac:dyDescent="0.25">
      <c r="A311" s="6"/>
      <c r="B311" s="6"/>
      <c r="C311" s="13"/>
      <c r="F311" s="26"/>
    </row>
    <row r="312" spans="1:6" ht="13" x14ac:dyDescent="0.25">
      <c r="A312" s="6"/>
      <c r="B312" s="6"/>
      <c r="C312" s="13"/>
      <c r="F312" s="26"/>
    </row>
    <row r="313" spans="1:6" ht="13" x14ac:dyDescent="0.25">
      <c r="A313" s="6"/>
      <c r="B313" s="6"/>
      <c r="C313" s="13"/>
      <c r="F313" s="26"/>
    </row>
    <row r="314" spans="1:6" ht="13" x14ac:dyDescent="0.25">
      <c r="A314" s="6"/>
      <c r="B314" s="6"/>
      <c r="C314" s="13"/>
      <c r="F314" s="26"/>
    </row>
    <row r="315" spans="1:6" ht="13" x14ac:dyDescent="0.25">
      <c r="A315" s="6"/>
      <c r="B315" s="6"/>
      <c r="C315" s="13"/>
      <c r="F315" s="26"/>
    </row>
    <row r="316" spans="1:6" ht="13" x14ac:dyDescent="0.25">
      <c r="A316" s="6"/>
      <c r="B316" s="6"/>
      <c r="C316" s="13"/>
      <c r="F316" s="26"/>
    </row>
    <row r="317" spans="1:6" ht="13" x14ac:dyDescent="0.25">
      <c r="A317" s="6"/>
      <c r="B317" s="6"/>
      <c r="C317" s="13"/>
      <c r="F317" s="26"/>
    </row>
    <row r="318" spans="1:6" ht="13" x14ac:dyDescent="0.25">
      <c r="A318" s="6"/>
      <c r="B318" s="6"/>
      <c r="C318" s="13"/>
      <c r="F318" s="26"/>
    </row>
    <row r="319" spans="1:6" ht="13" x14ac:dyDescent="0.25">
      <c r="A319" s="6"/>
      <c r="B319" s="6"/>
      <c r="C319" s="13"/>
      <c r="F319" s="26"/>
    </row>
    <row r="320" spans="1:6" ht="13" x14ac:dyDescent="0.25">
      <c r="A320" s="6"/>
      <c r="B320" s="6"/>
      <c r="C320" s="13"/>
      <c r="F320" s="26"/>
    </row>
    <row r="321" spans="1:6" ht="13" x14ac:dyDescent="0.25">
      <c r="A321" s="6"/>
      <c r="B321" s="6"/>
      <c r="C321" s="13"/>
      <c r="F321" s="26"/>
    </row>
    <row r="322" spans="1:6" ht="13" x14ac:dyDescent="0.25">
      <c r="A322" s="6"/>
      <c r="B322" s="6"/>
      <c r="C322" s="13"/>
      <c r="F322" s="26"/>
    </row>
    <row r="323" spans="1:6" ht="13" x14ac:dyDescent="0.25">
      <c r="A323" s="6"/>
      <c r="B323" s="6"/>
      <c r="C323" s="13"/>
      <c r="F323" s="26"/>
    </row>
    <row r="324" spans="1:6" ht="13" x14ac:dyDescent="0.25">
      <c r="A324" s="6"/>
      <c r="B324" s="6"/>
      <c r="C324" s="13"/>
      <c r="F324" s="26"/>
    </row>
    <row r="325" spans="1:6" ht="13" x14ac:dyDescent="0.25">
      <c r="A325" s="6"/>
      <c r="B325" s="6"/>
      <c r="C325" s="13"/>
      <c r="F325" s="26"/>
    </row>
    <row r="326" spans="1:6" ht="13" x14ac:dyDescent="0.25">
      <c r="A326" s="6"/>
      <c r="B326" s="6"/>
      <c r="C326" s="13"/>
      <c r="F326" s="26"/>
    </row>
    <row r="327" spans="1:6" ht="13" x14ac:dyDescent="0.25">
      <c r="A327" s="6"/>
      <c r="B327" s="6"/>
      <c r="C327" s="13"/>
      <c r="F327" s="26"/>
    </row>
    <row r="328" spans="1:6" ht="13" x14ac:dyDescent="0.25">
      <c r="A328" s="6"/>
      <c r="B328" s="6"/>
      <c r="C328" s="13"/>
      <c r="F328" s="26"/>
    </row>
    <row r="329" spans="1:6" ht="13" x14ac:dyDescent="0.25">
      <c r="A329" s="6"/>
      <c r="B329" s="6"/>
      <c r="C329" s="13"/>
      <c r="F329" s="26"/>
    </row>
    <row r="330" spans="1:6" ht="13" x14ac:dyDescent="0.25">
      <c r="A330" s="6"/>
      <c r="B330" s="6"/>
      <c r="C330" s="13"/>
      <c r="F330" s="26"/>
    </row>
    <row r="331" spans="1:6" ht="13" x14ac:dyDescent="0.25">
      <c r="A331" s="6"/>
      <c r="B331" s="6"/>
      <c r="C331" s="13"/>
      <c r="F331" s="26"/>
    </row>
    <row r="332" spans="1:6" ht="13" x14ac:dyDescent="0.25">
      <c r="A332" s="6"/>
      <c r="B332" s="6"/>
      <c r="C332" s="13"/>
      <c r="F332" s="26"/>
    </row>
    <row r="333" spans="1:6" ht="13" x14ac:dyDescent="0.25">
      <c r="A333" s="6"/>
      <c r="B333" s="6"/>
      <c r="C333" s="13"/>
      <c r="F333" s="26"/>
    </row>
    <row r="334" spans="1:6" ht="13" x14ac:dyDescent="0.25">
      <c r="A334" s="6"/>
      <c r="B334" s="6"/>
      <c r="C334" s="13"/>
      <c r="F334" s="26"/>
    </row>
    <row r="335" spans="1:6" ht="13" x14ac:dyDescent="0.25">
      <c r="A335" s="6"/>
      <c r="B335" s="6"/>
      <c r="C335" s="13"/>
      <c r="F335" s="26"/>
    </row>
    <row r="336" spans="1:6" ht="13" x14ac:dyDescent="0.25">
      <c r="A336" s="6"/>
      <c r="B336" s="6"/>
      <c r="C336" s="13"/>
      <c r="F336" s="26"/>
    </row>
    <row r="337" spans="1:6" ht="13" x14ac:dyDescent="0.25">
      <c r="A337" s="6"/>
      <c r="B337" s="6"/>
      <c r="C337" s="13"/>
      <c r="F337" s="26"/>
    </row>
    <row r="338" spans="1:6" ht="13" x14ac:dyDescent="0.25">
      <c r="A338" s="6"/>
      <c r="B338" s="6"/>
      <c r="C338" s="13"/>
      <c r="F338" s="26"/>
    </row>
    <row r="339" spans="1:6" ht="13" x14ac:dyDescent="0.25">
      <c r="A339" s="6"/>
      <c r="B339" s="6"/>
      <c r="C339" s="13"/>
      <c r="F339" s="26"/>
    </row>
    <row r="340" spans="1:6" ht="13" x14ac:dyDescent="0.25">
      <c r="A340" s="6"/>
      <c r="B340" s="6"/>
      <c r="C340" s="13"/>
      <c r="F340" s="26"/>
    </row>
    <row r="341" spans="1:6" ht="13" x14ac:dyDescent="0.25">
      <c r="A341" s="6"/>
      <c r="B341" s="6"/>
      <c r="C341" s="13"/>
      <c r="F341" s="26"/>
    </row>
    <row r="342" spans="1:6" ht="13" x14ac:dyDescent="0.25">
      <c r="A342" s="6"/>
      <c r="B342" s="6"/>
      <c r="C342" s="13"/>
      <c r="F342" s="26"/>
    </row>
    <row r="343" spans="1:6" ht="13" x14ac:dyDescent="0.25">
      <c r="A343" s="6"/>
      <c r="B343" s="6"/>
      <c r="C343" s="13"/>
      <c r="F343" s="26"/>
    </row>
    <row r="344" spans="1:6" ht="13" x14ac:dyDescent="0.25">
      <c r="A344" s="6"/>
      <c r="B344" s="6"/>
      <c r="C344" s="13"/>
      <c r="F344" s="26"/>
    </row>
    <row r="345" spans="1:6" ht="13" x14ac:dyDescent="0.25">
      <c r="A345" s="6"/>
      <c r="B345" s="6"/>
      <c r="C345" s="13"/>
      <c r="F345" s="26"/>
    </row>
    <row r="346" spans="1:6" ht="13" x14ac:dyDescent="0.25">
      <c r="A346" s="6"/>
      <c r="B346" s="6"/>
      <c r="C346" s="13"/>
      <c r="F346" s="26"/>
    </row>
    <row r="347" spans="1:6" ht="13" x14ac:dyDescent="0.25">
      <c r="A347" s="6"/>
      <c r="B347" s="6"/>
      <c r="C347" s="13"/>
      <c r="F347" s="26"/>
    </row>
    <row r="348" spans="1:6" ht="13" x14ac:dyDescent="0.25">
      <c r="A348" s="6"/>
      <c r="B348" s="6"/>
      <c r="C348" s="13"/>
      <c r="F348" s="26"/>
    </row>
    <row r="349" spans="1:6" ht="13" x14ac:dyDescent="0.25">
      <c r="A349" s="6"/>
      <c r="B349" s="6"/>
      <c r="C349" s="13"/>
      <c r="F349" s="26"/>
    </row>
    <row r="350" spans="1:6" ht="13" x14ac:dyDescent="0.25">
      <c r="A350" s="6"/>
      <c r="B350" s="6"/>
      <c r="C350" s="13"/>
      <c r="F350" s="26"/>
    </row>
    <row r="351" spans="1:6" ht="13" x14ac:dyDescent="0.25">
      <c r="A351" s="6"/>
      <c r="B351" s="6"/>
      <c r="C351" s="13"/>
      <c r="F351" s="26"/>
    </row>
    <row r="352" spans="1:6" ht="13" x14ac:dyDescent="0.25">
      <c r="A352" s="6"/>
      <c r="B352" s="6"/>
      <c r="C352" s="13"/>
      <c r="F352" s="26"/>
    </row>
    <row r="353" spans="1:6" ht="13" x14ac:dyDescent="0.25">
      <c r="A353" s="6"/>
      <c r="B353" s="6"/>
      <c r="C353" s="13"/>
      <c r="F353" s="26"/>
    </row>
    <row r="354" spans="1:6" ht="13" x14ac:dyDescent="0.25">
      <c r="A354" s="6"/>
      <c r="B354" s="6"/>
      <c r="C354" s="13"/>
      <c r="F354" s="26"/>
    </row>
    <row r="355" spans="1:6" ht="13" x14ac:dyDescent="0.25">
      <c r="A355" s="6"/>
      <c r="B355" s="6"/>
      <c r="C355" s="13"/>
      <c r="F355" s="26"/>
    </row>
    <row r="356" spans="1:6" ht="13" x14ac:dyDescent="0.25">
      <c r="A356" s="6"/>
      <c r="B356" s="6"/>
      <c r="C356" s="13"/>
      <c r="F356" s="26"/>
    </row>
    <row r="357" spans="1:6" ht="13" x14ac:dyDescent="0.25">
      <c r="A357" s="6"/>
      <c r="B357" s="6"/>
      <c r="C357" s="13"/>
      <c r="F357" s="26"/>
    </row>
    <row r="358" spans="1:6" ht="13" x14ac:dyDescent="0.25">
      <c r="A358" s="6"/>
      <c r="B358" s="6"/>
      <c r="C358" s="13"/>
      <c r="F358" s="26"/>
    </row>
    <row r="359" spans="1:6" ht="13" x14ac:dyDescent="0.25">
      <c r="A359" s="6"/>
      <c r="B359" s="6"/>
      <c r="C359" s="13"/>
      <c r="F359" s="26"/>
    </row>
    <row r="360" spans="1:6" ht="13" x14ac:dyDescent="0.25">
      <c r="A360" s="6"/>
      <c r="B360" s="6"/>
      <c r="C360" s="13"/>
      <c r="F360" s="26"/>
    </row>
    <row r="361" spans="1:6" ht="13" x14ac:dyDescent="0.25">
      <c r="A361" s="6"/>
      <c r="B361" s="6"/>
      <c r="C361" s="13"/>
      <c r="F361" s="26"/>
    </row>
    <row r="362" spans="1:6" ht="13" x14ac:dyDescent="0.25">
      <c r="A362" s="6"/>
      <c r="B362" s="6"/>
      <c r="C362" s="13"/>
      <c r="F362" s="26"/>
    </row>
    <row r="363" spans="1:6" ht="13" x14ac:dyDescent="0.25">
      <c r="A363" s="6"/>
      <c r="B363" s="6"/>
      <c r="C363" s="13"/>
      <c r="F363" s="26"/>
    </row>
    <row r="364" spans="1:6" ht="13" x14ac:dyDescent="0.25">
      <c r="A364" s="6"/>
      <c r="B364" s="6"/>
      <c r="C364" s="13"/>
      <c r="F364" s="26"/>
    </row>
    <row r="365" spans="1:6" ht="13" x14ac:dyDescent="0.25">
      <c r="A365" s="6"/>
      <c r="B365" s="6"/>
      <c r="C365" s="13"/>
      <c r="F365" s="26"/>
    </row>
    <row r="366" spans="1:6" ht="13" x14ac:dyDescent="0.25">
      <c r="A366" s="6"/>
      <c r="B366" s="6"/>
      <c r="C366" s="13"/>
      <c r="F366" s="26"/>
    </row>
    <row r="367" spans="1:6" ht="13" x14ac:dyDescent="0.25">
      <c r="A367" s="6"/>
      <c r="B367" s="6"/>
      <c r="C367" s="13"/>
      <c r="F367" s="26"/>
    </row>
    <row r="368" spans="1:6" ht="13" x14ac:dyDescent="0.25">
      <c r="A368" s="6"/>
      <c r="B368" s="6"/>
      <c r="C368" s="13"/>
      <c r="F368" s="26"/>
    </row>
    <row r="369" spans="1:6" ht="13" x14ac:dyDescent="0.25">
      <c r="A369" s="6"/>
      <c r="B369" s="6"/>
      <c r="C369" s="13"/>
      <c r="F369" s="26"/>
    </row>
    <row r="370" spans="1:6" ht="13" x14ac:dyDescent="0.25">
      <c r="A370" s="6"/>
      <c r="B370" s="6"/>
      <c r="C370" s="13"/>
      <c r="F370" s="26"/>
    </row>
    <row r="371" spans="1:6" ht="13" x14ac:dyDescent="0.25">
      <c r="A371" s="6"/>
      <c r="B371" s="6"/>
      <c r="C371" s="13"/>
      <c r="F371" s="26"/>
    </row>
    <row r="372" spans="1:6" ht="13" x14ac:dyDescent="0.25">
      <c r="A372" s="6"/>
      <c r="B372" s="6"/>
      <c r="C372" s="13"/>
      <c r="F372" s="26"/>
    </row>
    <row r="373" spans="1:6" ht="13" x14ac:dyDescent="0.25">
      <c r="A373" s="6"/>
      <c r="B373" s="6"/>
      <c r="C373" s="13"/>
      <c r="F373" s="26"/>
    </row>
    <row r="374" spans="1:6" ht="13" x14ac:dyDescent="0.25">
      <c r="A374" s="6"/>
      <c r="B374" s="6"/>
      <c r="C374" s="13"/>
      <c r="F374" s="26"/>
    </row>
    <row r="375" spans="1:6" ht="13" x14ac:dyDescent="0.25">
      <c r="A375" s="6"/>
      <c r="B375" s="6"/>
      <c r="C375" s="13"/>
      <c r="F375" s="26"/>
    </row>
    <row r="376" spans="1:6" ht="13" x14ac:dyDescent="0.25">
      <c r="A376" s="6"/>
      <c r="B376" s="6"/>
      <c r="C376" s="13"/>
      <c r="F376" s="26"/>
    </row>
    <row r="377" spans="1:6" ht="13" x14ac:dyDescent="0.25">
      <c r="A377" s="6"/>
      <c r="B377" s="6"/>
      <c r="C377" s="13"/>
      <c r="F377" s="26"/>
    </row>
    <row r="378" spans="1:6" ht="13" x14ac:dyDescent="0.25">
      <c r="A378" s="6"/>
      <c r="B378" s="6"/>
      <c r="C378" s="13"/>
      <c r="F378" s="26"/>
    </row>
    <row r="379" spans="1:6" ht="13" x14ac:dyDescent="0.25">
      <c r="A379" s="6"/>
      <c r="B379" s="6"/>
      <c r="C379" s="13"/>
      <c r="F379" s="26"/>
    </row>
    <row r="380" spans="1:6" ht="13" x14ac:dyDescent="0.25">
      <c r="A380" s="6"/>
      <c r="B380" s="6"/>
      <c r="C380" s="13"/>
      <c r="F380" s="26"/>
    </row>
    <row r="381" spans="1:6" ht="13" x14ac:dyDescent="0.25">
      <c r="A381" s="6"/>
      <c r="B381" s="6"/>
      <c r="C381" s="13"/>
      <c r="F381" s="26"/>
    </row>
    <row r="382" spans="1:6" ht="13" x14ac:dyDescent="0.25">
      <c r="A382" s="6"/>
      <c r="B382" s="6"/>
      <c r="C382" s="13"/>
      <c r="F382" s="26"/>
    </row>
    <row r="383" spans="1:6" ht="13" x14ac:dyDescent="0.25">
      <c r="A383" s="6"/>
      <c r="B383" s="6"/>
      <c r="C383" s="13"/>
      <c r="F383" s="26"/>
    </row>
    <row r="384" spans="1:6" ht="13" x14ac:dyDescent="0.25">
      <c r="A384" s="6"/>
      <c r="B384" s="6"/>
      <c r="C384" s="13"/>
      <c r="F384" s="26"/>
    </row>
    <row r="385" spans="1:6" ht="13" x14ac:dyDescent="0.25">
      <c r="A385" s="6"/>
      <c r="B385" s="6"/>
      <c r="C385" s="13"/>
      <c r="F385" s="26"/>
    </row>
    <row r="386" spans="1:6" ht="13" x14ac:dyDescent="0.25">
      <c r="A386" s="6"/>
      <c r="B386" s="6"/>
      <c r="C386" s="13"/>
      <c r="F386" s="26"/>
    </row>
    <row r="387" spans="1:6" ht="13" x14ac:dyDescent="0.25">
      <c r="A387" s="6"/>
      <c r="B387" s="6"/>
      <c r="C387" s="13"/>
      <c r="F387" s="26"/>
    </row>
    <row r="388" spans="1:6" ht="13" x14ac:dyDescent="0.25">
      <c r="A388" s="6"/>
      <c r="B388" s="6"/>
      <c r="C388" s="13"/>
      <c r="F388" s="26"/>
    </row>
    <row r="389" spans="1:6" ht="13" x14ac:dyDescent="0.25">
      <c r="A389" s="6"/>
      <c r="B389" s="6"/>
      <c r="C389" s="13"/>
      <c r="F389" s="26"/>
    </row>
    <row r="390" spans="1:6" ht="13" x14ac:dyDescent="0.25">
      <c r="A390" s="6"/>
      <c r="B390" s="6"/>
      <c r="C390" s="13"/>
      <c r="F390" s="26"/>
    </row>
    <row r="391" spans="1:6" ht="13" x14ac:dyDescent="0.25">
      <c r="A391" s="6"/>
      <c r="B391" s="6"/>
      <c r="C391" s="13"/>
      <c r="F391" s="26"/>
    </row>
    <row r="392" spans="1:6" ht="13" x14ac:dyDescent="0.25">
      <c r="A392" s="6"/>
      <c r="B392" s="6"/>
      <c r="C392" s="13"/>
      <c r="F392" s="26"/>
    </row>
    <row r="393" spans="1:6" ht="13" x14ac:dyDescent="0.25">
      <c r="A393" s="6"/>
      <c r="B393" s="6"/>
      <c r="C393" s="13"/>
      <c r="F393" s="26"/>
    </row>
    <row r="394" spans="1:6" ht="13" x14ac:dyDescent="0.25">
      <c r="A394" s="6"/>
      <c r="B394" s="6"/>
      <c r="C394" s="13"/>
      <c r="F394" s="26"/>
    </row>
    <row r="395" spans="1:6" ht="13" x14ac:dyDescent="0.25">
      <c r="A395" s="6"/>
      <c r="B395" s="6"/>
      <c r="C395" s="13"/>
      <c r="F395" s="26"/>
    </row>
    <row r="396" spans="1:6" ht="13" x14ac:dyDescent="0.25">
      <c r="A396" s="6"/>
      <c r="B396" s="6"/>
      <c r="C396" s="13"/>
      <c r="F396" s="26"/>
    </row>
    <row r="397" spans="1:6" ht="13" x14ac:dyDescent="0.25">
      <c r="A397" s="6"/>
      <c r="B397" s="6"/>
      <c r="C397" s="13"/>
      <c r="F397" s="26"/>
    </row>
    <row r="398" spans="1:6" ht="13" x14ac:dyDescent="0.25">
      <c r="A398" s="6"/>
      <c r="B398" s="6"/>
      <c r="C398" s="13"/>
      <c r="F398" s="26"/>
    </row>
    <row r="399" spans="1:6" ht="13" x14ac:dyDescent="0.25">
      <c r="A399" s="6"/>
      <c r="B399" s="6"/>
      <c r="C399" s="13"/>
      <c r="F399" s="26"/>
    </row>
    <row r="400" spans="1:6" ht="13" x14ac:dyDescent="0.25">
      <c r="A400" s="6"/>
      <c r="B400" s="6"/>
      <c r="C400" s="13"/>
      <c r="F400" s="26"/>
    </row>
    <row r="401" spans="1:6" ht="13" x14ac:dyDescent="0.25">
      <c r="A401" s="6"/>
      <c r="B401" s="6"/>
      <c r="C401" s="13"/>
      <c r="F401" s="26"/>
    </row>
    <row r="402" spans="1:6" ht="13" x14ac:dyDescent="0.25">
      <c r="A402" s="6"/>
      <c r="B402" s="6"/>
      <c r="C402" s="13"/>
      <c r="F402" s="26"/>
    </row>
    <row r="403" spans="1:6" ht="13" x14ac:dyDescent="0.25">
      <c r="A403" s="6"/>
      <c r="B403" s="6"/>
      <c r="C403" s="13"/>
      <c r="F403" s="26"/>
    </row>
    <row r="404" spans="1:6" ht="13" x14ac:dyDescent="0.25">
      <c r="A404" s="6"/>
      <c r="B404" s="6"/>
      <c r="C404" s="13"/>
      <c r="F404" s="26"/>
    </row>
    <row r="405" spans="1:6" ht="13" x14ac:dyDescent="0.25">
      <c r="A405" s="6"/>
      <c r="B405" s="6"/>
      <c r="C405" s="13"/>
      <c r="F405" s="26"/>
    </row>
    <row r="406" spans="1:6" ht="13" x14ac:dyDescent="0.25">
      <c r="A406" s="6"/>
      <c r="B406" s="6"/>
      <c r="C406" s="13"/>
      <c r="F406" s="26"/>
    </row>
    <row r="407" spans="1:6" ht="13" x14ac:dyDescent="0.25">
      <c r="A407" s="6"/>
      <c r="B407" s="6"/>
      <c r="C407" s="13"/>
      <c r="F407" s="26"/>
    </row>
    <row r="408" spans="1:6" ht="13" x14ac:dyDescent="0.25">
      <c r="A408" s="6"/>
      <c r="B408" s="6"/>
      <c r="C408" s="13"/>
      <c r="F408" s="26"/>
    </row>
    <row r="409" spans="1:6" ht="13" x14ac:dyDescent="0.25">
      <c r="A409" s="6"/>
      <c r="B409" s="6"/>
      <c r="C409" s="13"/>
      <c r="F409" s="26"/>
    </row>
    <row r="410" spans="1:6" ht="13" x14ac:dyDescent="0.25">
      <c r="A410" s="6"/>
      <c r="B410" s="6"/>
      <c r="C410" s="13"/>
      <c r="F410" s="26"/>
    </row>
    <row r="411" spans="1:6" ht="13" x14ac:dyDescent="0.25">
      <c r="A411" s="6"/>
      <c r="B411" s="6"/>
      <c r="C411" s="13"/>
      <c r="F411" s="26"/>
    </row>
    <row r="412" spans="1:6" ht="13" x14ac:dyDescent="0.25">
      <c r="A412" s="6"/>
      <c r="B412" s="6"/>
      <c r="C412" s="13"/>
      <c r="F412" s="26"/>
    </row>
    <row r="413" spans="1:6" ht="13" x14ac:dyDescent="0.25">
      <c r="A413" s="6"/>
      <c r="B413" s="6"/>
      <c r="C413" s="13"/>
      <c r="F413" s="26"/>
    </row>
    <row r="414" spans="1:6" ht="13" x14ac:dyDescent="0.25">
      <c r="A414" s="6"/>
      <c r="B414" s="6"/>
      <c r="C414" s="13"/>
      <c r="F414" s="26"/>
    </row>
    <row r="415" spans="1:6" ht="13" x14ac:dyDescent="0.25">
      <c r="A415" s="6"/>
      <c r="B415" s="6"/>
      <c r="C415" s="13"/>
      <c r="F415" s="26"/>
    </row>
    <row r="416" spans="1:6" ht="13" x14ac:dyDescent="0.25">
      <c r="A416" s="6"/>
      <c r="B416" s="6"/>
      <c r="C416" s="13"/>
      <c r="F416" s="26"/>
    </row>
    <row r="417" spans="1:6" ht="13" x14ac:dyDescent="0.25">
      <c r="A417" s="6"/>
      <c r="B417" s="6"/>
      <c r="C417" s="13"/>
      <c r="F417" s="26"/>
    </row>
    <row r="418" spans="1:6" ht="13" x14ac:dyDescent="0.25">
      <c r="A418" s="6"/>
      <c r="B418" s="6"/>
      <c r="C418" s="13"/>
      <c r="F418" s="26"/>
    </row>
    <row r="419" spans="1:6" ht="13" x14ac:dyDescent="0.25">
      <c r="A419" s="6"/>
      <c r="B419" s="6"/>
      <c r="C419" s="13"/>
      <c r="F419" s="26"/>
    </row>
    <row r="420" spans="1:6" ht="13" x14ac:dyDescent="0.25">
      <c r="A420" s="6"/>
      <c r="B420" s="6"/>
      <c r="C420" s="13"/>
      <c r="F420" s="26"/>
    </row>
    <row r="421" spans="1:6" ht="13" x14ac:dyDescent="0.25">
      <c r="A421" s="6"/>
      <c r="B421" s="6"/>
      <c r="C421" s="13"/>
      <c r="F421" s="26"/>
    </row>
    <row r="422" spans="1:6" ht="13" x14ac:dyDescent="0.25">
      <c r="A422" s="6"/>
      <c r="B422" s="6"/>
      <c r="C422" s="13"/>
      <c r="F422" s="26"/>
    </row>
    <row r="423" spans="1:6" ht="13" x14ac:dyDescent="0.25">
      <c r="A423" s="6"/>
      <c r="B423" s="6"/>
      <c r="C423" s="13"/>
      <c r="F423" s="26"/>
    </row>
    <row r="424" spans="1:6" ht="13" x14ac:dyDescent="0.25">
      <c r="A424" s="6"/>
      <c r="B424" s="6"/>
      <c r="C424" s="13"/>
      <c r="F424" s="26"/>
    </row>
    <row r="425" spans="1:6" ht="13" x14ac:dyDescent="0.25">
      <c r="A425" s="6"/>
      <c r="B425" s="6"/>
      <c r="C425" s="13"/>
      <c r="F425" s="26"/>
    </row>
    <row r="426" spans="1:6" ht="13" x14ac:dyDescent="0.25">
      <c r="A426" s="6"/>
      <c r="B426" s="6"/>
      <c r="C426" s="13"/>
      <c r="F426" s="26"/>
    </row>
    <row r="427" spans="1:6" ht="13" x14ac:dyDescent="0.25">
      <c r="A427" s="6"/>
      <c r="B427" s="6"/>
      <c r="C427" s="13"/>
      <c r="F427" s="26"/>
    </row>
    <row r="428" spans="1:6" ht="13" x14ac:dyDescent="0.25">
      <c r="A428" s="6"/>
      <c r="B428" s="6"/>
      <c r="C428" s="13"/>
      <c r="F428" s="26"/>
    </row>
    <row r="429" spans="1:6" ht="13" x14ac:dyDescent="0.25">
      <c r="A429" s="6"/>
      <c r="B429" s="6"/>
      <c r="C429" s="13"/>
      <c r="F429" s="26"/>
    </row>
    <row r="430" spans="1:6" ht="13" x14ac:dyDescent="0.25">
      <c r="A430" s="6"/>
      <c r="B430" s="6"/>
      <c r="C430" s="13"/>
      <c r="F430" s="26"/>
    </row>
    <row r="431" spans="1:6" ht="13" x14ac:dyDescent="0.25">
      <c r="A431" s="6"/>
      <c r="B431" s="6"/>
      <c r="C431" s="13"/>
      <c r="F431" s="26"/>
    </row>
    <row r="432" spans="1:6" ht="13" x14ac:dyDescent="0.25">
      <c r="A432" s="6"/>
      <c r="B432" s="6"/>
      <c r="C432" s="13"/>
      <c r="F432" s="26"/>
    </row>
    <row r="433" spans="1:6" ht="13" x14ac:dyDescent="0.25">
      <c r="A433" s="6"/>
      <c r="B433" s="6"/>
      <c r="C433" s="13"/>
      <c r="F433" s="26"/>
    </row>
    <row r="434" spans="1:6" ht="13" x14ac:dyDescent="0.25">
      <c r="A434" s="6"/>
      <c r="B434" s="6"/>
      <c r="C434" s="13"/>
      <c r="F434" s="26"/>
    </row>
    <row r="435" spans="1:6" ht="13" x14ac:dyDescent="0.25">
      <c r="A435" s="6"/>
      <c r="B435" s="6"/>
      <c r="C435" s="13"/>
      <c r="F435" s="26"/>
    </row>
    <row r="436" spans="1:6" ht="13" x14ac:dyDescent="0.25">
      <c r="A436" s="6"/>
      <c r="B436" s="6"/>
      <c r="C436" s="13"/>
      <c r="F436" s="26"/>
    </row>
    <row r="437" spans="1:6" ht="13" x14ac:dyDescent="0.25">
      <c r="A437" s="6"/>
      <c r="B437" s="6"/>
      <c r="C437" s="13"/>
      <c r="F437" s="26"/>
    </row>
    <row r="438" spans="1:6" ht="13" x14ac:dyDescent="0.25">
      <c r="A438" s="6"/>
      <c r="B438" s="6"/>
      <c r="C438" s="13"/>
      <c r="F438" s="26"/>
    </row>
    <row r="439" spans="1:6" ht="13" x14ac:dyDescent="0.25">
      <c r="A439" s="6"/>
      <c r="B439" s="6"/>
      <c r="C439" s="13"/>
      <c r="F439" s="26"/>
    </row>
    <row r="440" spans="1:6" ht="13" x14ac:dyDescent="0.25">
      <c r="A440" s="6"/>
      <c r="B440" s="6"/>
      <c r="C440" s="13"/>
      <c r="F440" s="26"/>
    </row>
    <row r="441" spans="1:6" ht="13" x14ac:dyDescent="0.25">
      <c r="A441" s="6"/>
      <c r="B441" s="6"/>
      <c r="C441" s="13"/>
      <c r="F441" s="26"/>
    </row>
    <row r="442" spans="1:6" ht="13" x14ac:dyDescent="0.25">
      <c r="A442" s="6"/>
      <c r="B442" s="6"/>
      <c r="C442" s="13"/>
      <c r="F442" s="26"/>
    </row>
    <row r="443" spans="1:6" ht="13" x14ac:dyDescent="0.25">
      <c r="A443" s="6"/>
      <c r="B443" s="6"/>
      <c r="C443" s="13"/>
      <c r="F443" s="26"/>
    </row>
    <row r="444" spans="1:6" ht="13" x14ac:dyDescent="0.25">
      <c r="A444" s="6"/>
      <c r="B444" s="6"/>
      <c r="C444" s="13"/>
      <c r="F444" s="26"/>
    </row>
    <row r="445" spans="1:6" ht="13" x14ac:dyDescent="0.25">
      <c r="A445" s="6"/>
      <c r="B445" s="6"/>
      <c r="C445" s="13"/>
      <c r="F445" s="26"/>
    </row>
    <row r="446" spans="1:6" ht="13" x14ac:dyDescent="0.25">
      <c r="A446" s="6"/>
      <c r="B446" s="6"/>
      <c r="C446" s="13"/>
      <c r="F446" s="26"/>
    </row>
    <row r="447" spans="1:6" ht="13" x14ac:dyDescent="0.25">
      <c r="A447" s="6"/>
      <c r="B447" s="6"/>
      <c r="C447" s="13"/>
      <c r="F447" s="26"/>
    </row>
    <row r="448" spans="1:6" ht="13" x14ac:dyDescent="0.25">
      <c r="A448" s="6"/>
      <c r="B448" s="6"/>
      <c r="C448" s="13"/>
      <c r="F448" s="26"/>
    </row>
    <row r="449" spans="1:6" ht="13" x14ac:dyDescent="0.25">
      <c r="A449" s="6"/>
      <c r="B449" s="6"/>
      <c r="C449" s="13"/>
      <c r="F449" s="26"/>
    </row>
    <row r="450" spans="1:6" ht="13" x14ac:dyDescent="0.25">
      <c r="A450" s="6"/>
      <c r="B450" s="6"/>
      <c r="C450" s="13"/>
      <c r="F450" s="26"/>
    </row>
    <row r="451" spans="1:6" ht="13" x14ac:dyDescent="0.25">
      <c r="A451" s="6"/>
      <c r="B451" s="6"/>
      <c r="C451" s="13"/>
      <c r="F451" s="26"/>
    </row>
    <row r="452" spans="1:6" ht="13" x14ac:dyDescent="0.25">
      <c r="A452" s="6"/>
      <c r="B452" s="6"/>
      <c r="C452" s="13"/>
      <c r="F452" s="26"/>
    </row>
    <row r="453" spans="1:6" ht="13" x14ac:dyDescent="0.25">
      <c r="A453" s="6"/>
      <c r="B453" s="6"/>
      <c r="C453" s="13"/>
      <c r="F453" s="26"/>
    </row>
    <row r="454" spans="1:6" ht="13" x14ac:dyDescent="0.25">
      <c r="A454" s="6"/>
      <c r="B454" s="6"/>
      <c r="C454" s="13"/>
      <c r="F454" s="26"/>
    </row>
    <row r="455" spans="1:6" ht="13" x14ac:dyDescent="0.25">
      <c r="A455" s="6"/>
      <c r="B455" s="6"/>
      <c r="C455" s="13"/>
      <c r="F455" s="26"/>
    </row>
    <row r="456" spans="1:6" ht="13" x14ac:dyDescent="0.25">
      <c r="A456" s="6"/>
      <c r="B456" s="6"/>
      <c r="C456" s="13"/>
      <c r="F456" s="26"/>
    </row>
    <row r="457" spans="1:6" ht="13" x14ac:dyDescent="0.25">
      <c r="A457" s="6"/>
      <c r="B457" s="6"/>
      <c r="C457" s="13"/>
      <c r="F457" s="26"/>
    </row>
    <row r="458" spans="1:6" ht="13" x14ac:dyDescent="0.25">
      <c r="A458" s="6"/>
      <c r="B458" s="6"/>
      <c r="C458" s="13"/>
      <c r="F458" s="26"/>
    </row>
    <row r="459" spans="1:6" ht="13" x14ac:dyDescent="0.25">
      <c r="A459" s="6"/>
      <c r="B459" s="6"/>
      <c r="C459" s="13"/>
      <c r="F459" s="26"/>
    </row>
    <row r="460" spans="1:6" ht="13" x14ac:dyDescent="0.25">
      <c r="A460" s="6"/>
      <c r="B460" s="6"/>
      <c r="C460" s="13"/>
      <c r="F460" s="26"/>
    </row>
    <row r="461" spans="1:6" ht="13" x14ac:dyDescent="0.25">
      <c r="A461" s="6"/>
      <c r="B461" s="6"/>
      <c r="C461" s="13"/>
      <c r="F461" s="26"/>
    </row>
    <row r="462" spans="1:6" ht="13" x14ac:dyDescent="0.25">
      <c r="A462" s="6"/>
      <c r="B462" s="6"/>
      <c r="C462" s="13"/>
      <c r="F462" s="26"/>
    </row>
    <row r="463" spans="1:6" ht="13" x14ac:dyDescent="0.25">
      <c r="A463" s="6"/>
      <c r="B463" s="6"/>
      <c r="C463" s="13"/>
      <c r="F463" s="26"/>
    </row>
    <row r="464" spans="1:6" ht="13" x14ac:dyDescent="0.25">
      <c r="A464" s="6"/>
      <c r="B464" s="6"/>
      <c r="C464" s="13"/>
      <c r="F464" s="26"/>
    </row>
    <row r="465" spans="1:6" ht="13" x14ac:dyDescent="0.25">
      <c r="A465" s="6"/>
      <c r="B465" s="6"/>
      <c r="C465" s="13"/>
      <c r="F465" s="26"/>
    </row>
    <row r="466" spans="1:6" ht="13" x14ac:dyDescent="0.25">
      <c r="A466" s="6"/>
      <c r="B466" s="6"/>
      <c r="C466" s="13"/>
      <c r="F466" s="26"/>
    </row>
    <row r="467" spans="1:6" ht="13" x14ac:dyDescent="0.25">
      <c r="A467" s="6"/>
      <c r="B467" s="6"/>
      <c r="C467" s="13"/>
      <c r="F467" s="26"/>
    </row>
    <row r="468" spans="1:6" ht="13" x14ac:dyDescent="0.25">
      <c r="A468" s="6"/>
      <c r="B468" s="6"/>
      <c r="C468" s="13"/>
      <c r="F468" s="26"/>
    </row>
    <row r="469" spans="1:6" ht="13" x14ac:dyDescent="0.25">
      <c r="A469" s="6"/>
      <c r="B469" s="6"/>
      <c r="C469" s="13"/>
      <c r="F469" s="26"/>
    </row>
    <row r="470" spans="1:6" ht="13" x14ac:dyDescent="0.25">
      <c r="A470" s="6"/>
      <c r="B470" s="6"/>
      <c r="C470" s="13"/>
      <c r="F470" s="26"/>
    </row>
    <row r="471" spans="1:6" ht="13" x14ac:dyDescent="0.25">
      <c r="A471" s="6"/>
      <c r="B471" s="6"/>
      <c r="C471" s="13"/>
      <c r="F471" s="26"/>
    </row>
    <row r="472" spans="1:6" ht="13" x14ac:dyDescent="0.25">
      <c r="A472" s="6"/>
      <c r="B472" s="6"/>
      <c r="C472" s="13"/>
      <c r="F472" s="26"/>
    </row>
    <row r="473" spans="1:6" ht="13" x14ac:dyDescent="0.25">
      <c r="A473" s="6"/>
      <c r="B473" s="6"/>
      <c r="C473" s="13"/>
      <c r="F473" s="26"/>
    </row>
    <row r="474" spans="1:6" ht="13" x14ac:dyDescent="0.25">
      <c r="A474" s="6"/>
      <c r="B474" s="6"/>
      <c r="C474" s="13"/>
      <c r="F474" s="26"/>
    </row>
    <row r="475" spans="1:6" ht="13" x14ac:dyDescent="0.25">
      <c r="A475" s="6"/>
      <c r="B475" s="6"/>
      <c r="C475" s="13"/>
      <c r="F475" s="26"/>
    </row>
    <row r="476" spans="1:6" ht="13" x14ac:dyDescent="0.25">
      <c r="A476" s="6"/>
      <c r="B476" s="6"/>
      <c r="C476" s="13"/>
      <c r="F476" s="26"/>
    </row>
    <row r="477" spans="1:6" ht="13" x14ac:dyDescent="0.25">
      <c r="A477" s="6"/>
      <c r="B477" s="6"/>
      <c r="C477" s="13"/>
      <c r="F477" s="26"/>
    </row>
    <row r="478" spans="1:6" ht="13" x14ac:dyDescent="0.25">
      <c r="A478" s="6"/>
      <c r="B478" s="6"/>
      <c r="C478" s="13"/>
      <c r="F478" s="26"/>
    </row>
    <row r="479" spans="1:6" ht="13" x14ac:dyDescent="0.25">
      <c r="A479" s="6"/>
      <c r="B479" s="6"/>
      <c r="C479" s="13"/>
      <c r="F479" s="26"/>
    </row>
    <row r="480" spans="1:6" ht="13" x14ac:dyDescent="0.25">
      <c r="A480" s="6"/>
      <c r="B480" s="6"/>
      <c r="C480" s="13"/>
      <c r="F480" s="26"/>
    </row>
    <row r="481" spans="1:6" ht="13" x14ac:dyDescent="0.25">
      <c r="A481" s="6"/>
      <c r="B481" s="6"/>
      <c r="C481" s="13"/>
      <c r="F481" s="26"/>
    </row>
    <row r="482" spans="1:6" ht="13" x14ac:dyDescent="0.25">
      <c r="A482" s="6"/>
      <c r="B482" s="6"/>
      <c r="C482" s="13"/>
      <c r="F482" s="26"/>
    </row>
    <row r="483" spans="1:6" ht="13" x14ac:dyDescent="0.25">
      <c r="A483" s="6"/>
      <c r="B483" s="6"/>
      <c r="C483" s="13"/>
      <c r="F483" s="26"/>
    </row>
    <row r="484" spans="1:6" ht="13" x14ac:dyDescent="0.25">
      <c r="A484" s="6"/>
      <c r="B484" s="6"/>
      <c r="C484" s="13"/>
      <c r="F484" s="26"/>
    </row>
    <row r="485" spans="1:6" ht="13" x14ac:dyDescent="0.25">
      <c r="A485" s="6"/>
      <c r="B485" s="6"/>
      <c r="C485" s="13"/>
      <c r="F485" s="26"/>
    </row>
    <row r="486" spans="1:6" ht="13" x14ac:dyDescent="0.25">
      <c r="A486" s="6"/>
      <c r="B486" s="6"/>
      <c r="C486" s="13"/>
      <c r="F486" s="26"/>
    </row>
    <row r="487" spans="1:6" ht="13" x14ac:dyDescent="0.25">
      <c r="A487" s="6"/>
      <c r="B487" s="6"/>
      <c r="C487" s="13"/>
      <c r="F487" s="26"/>
    </row>
    <row r="488" spans="1:6" ht="13" x14ac:dyDescent="0.25">
      <c r="A488" s="6"/>
      <c r="B488" s="6"/>
      <c r="C488" s="13"/>
      <c r="F488" s="26"/>
    </row>
    <row r="489" spans="1:6" ht="13" x14ac:dyDescent="0.25">
      <c r="A489" s="6"/>
      <c r="B489" s="6"/>
      <c r="C489" s="13"/>
      <c r="F489" s="26"/>
    </row>
    <row r="490" spans="1:6" ht="13" x14ac:dyDescent="0.25">
      <c r="A490" s="6"/>
      <c r="B490" s="6"/>
      <c r="C490" s="13"/>
      <c r="F490" s="26"/>
    </row>
    <row r="491" spans="1:6" ht="13" x14ac:dyDescent="0.25">
      <c r="A491" s="6"/>
      <c r="B491" s="6"/>
      <c r="C491" s="13"/>
      <c r="F491" s="26"/>
    </row>
    <row r="492" spans="1:6" ht="13" x14ac:dyDescent="0.25">
      <c r="A492" s="6"/>
      <c r="B492" s="6"/>
      <c r="C492" s="13"/>
      <c r="F492" s="26"/>
    </row>
    <row r="493" spans="1:6" ht="13" x14ac:dyDescent="0.25">
      <c r="A493" s="6"/>
      <c r="B493" s="6"/>
      <c r="C493" s="13"/>
      <c r="F493" s="26"/>
    </row>
    <row r="494" spans="1:6" ht="13" x14ac:dyDescent="0.25">
      <c r="A494" s="6"/>
      <c r="B494" s="6"/>
      <c r="C494" s="13"/>
      <c r="F494" s="26"/>
    </row>
    <row r="495" spans="1:6" ht="13" x14ac:dyDescent="0.25">
      <c r="A495" s="6"/>
      <c r="B495" s="6"/>
      <c r="C495" s="13"/>
      <c r="F495" s="26"/>
    </row>
    <row r="496" spans="1:6" ht="13" x14ac:dyDescent="0.25">
      <c r="A496" s="6"/>
      <c r="B496" s="6"/>
      <c r="C496" s="13"/>
      <c r="F496" s="26"/>
    </row>
    <row r="497" spans="1:6" ht="13" x14ac:dyDescent="0.25">
      <c r="A497" s="6"/>
      <c r="B497" s="6"/>
      <c r="C497" s="13"/>
      <c r="F497" s="26"/>
    </row>
    <row r="498" spans="1:6" ht="13" x14ac:dyDescent="0.25">
      <c r="A498" s="6"/>
      <c r="B498" s="6"/>
      <c r="C498" s="13"/>
      <c r="F498" s="26"/>
    </row>
    <row r="499" spans="1:6" ht="13" x14ac:dyDescent="0.25">
      <c r="A499" s="6"/>
      <c r="B499" s="6"/>
      <c r="C499" s="13"/>
      <c r="F499" s="26"/>
    </row>
    <row r="500" spans="1:6" ht="13" x14ac:dyDescent="0.25">
      <c r="A500" s="6"/>
      <c r="B500" s="6"/>
      <c r="C500" s="13"/>
      <c r="F500" s="26"/>
    </row>
    <row r="501" spans="1:6" ht="13" x14ac:dyDescent="0.25">
      <c r="A501" s="6"/>
      <c r="B501" s="6"/>
      <c r="C501" s="13"/>
      <c r="F501" s="26"/>
    </row>
    <row r="502" spans="1:6" ht="13" x14ac:dyDescent="0.25">
      <c r="A502" s="6"/>
      <c r="B502" s="6"/>
      <c r="C502" s="13"/>
      <c r="F502" s="26"/>
    </row>
    <row r="503" spans="1:6" ht="13" x14ac:dyDescent="0.25">
      <c r="A503" s="6"/>
      <c r="B503" s="6"/>
      <c r="C503" s="13"/>
      <c r="F503" s="26"/>
    </row>
    <row r="504" spans="1:6" ht="13" x14ac:dyDescent="0.25">
      <c r="A504" s="6"/>
      <c r="B504" s="6"/>
      <c r="C504" s="13"/>
      <c r="F504" s="26"/>
    </row>
    <row r="505" spans="1:6" ht="13" x14ac:dyDescent="0.25">
      <c r="A505" s="6"/>
      <c r="B505" s="6"/>
      <c r="C505" s="13"/>
      <c r="F505" s="26"/>
    </row>
    <row r="506" spans="1:6" ht="13" x14ac:dyDescent="0.25">
      <c r="A506" s="6"/>
      <c r="B506" s="6"/>
      <c r="C506" s="13"/>
      <c r="F506" s="26"/>
    </row>
    <row r="507" spans="1:6" ht="13" x14ac:dyDescent="0.25">
      <c r="A507" s="6"/>
      <c r="B507" s="6"/>
      <c r="C507" s="13"/>
      <c r="F507" s="26"/>
    </row>
    <row r="508" spans="1:6" ht="13" x14ac:dyDescent="0.25">
      <c r="A508" s="6"/>
      <c r="B508" s="6"/>
      <c r="C508" s="13"/>
      <c r="F508" s="26"/>
    </row>
    <row r="509" spans="1:6" ht="13" x14ac:dyDescent="0.25">
      <c r="A509" s="6"/>
      <c r="B509" s="6"/>
      <c r="C509" s="13"/>
      <c r="F509" s="26"/>
    </row>
    <row r="510" spans="1:6" ht="13" x14ac:dyDescent="0.25">
      <c r="A510" s="6"/>
      <c r="B510" s="6"/>
      <c r="C510" s="13"/>
      <c r="F510" s="26"/>
    </row>
    <row r="511" spans="1:6" ht="13" x14ac:dyDescent="0.25">
      <c r="A511" s="6"/>
      <c r="B511" s="6"/>
      <c r="C511" s="13"/>
      <c r="F511" s="26"/>
    </row>
    <row r="512" spans="1:6" ht="13" x14ac:dyDescent="0.25">
      <c r="A512" s="6"/>
      <c r="B512" s="6"/>
      <c r="C512" s="13"/>
      <c r="F512" s="26"/>
    </row>
    <row r="513" spans="1:6" ht="13" x14ac:dyDescent="0.25">
      <c r="A513" s="6"/>
      <c r="B513" s="6"/>
      <c r="C513" s="13"/>
      <c r="F513" s="26"/>
    </row>
    <row r="514" spans="1:6" ht="13" x14ac:dyDescent="0.25">
      <c r="A514" s="6"/>
      <c r="B514" s="6"/>
      <c r="C514" s="13"/>
      <c r="F514" s="26"/>
    </row>
    <row r="515" spans="1:6" ht="13" x14ac:dyDescent="0.25">
      <c r="A515" s="6"/>
      <c r="B515" s="6"/>
      <c r="C515" s="13"/>
      <c r="F515" s="26"/>
    </row>
    <row r="516" spans="1:6" ht="13" x14ac:dyDescent="0.25">
      <c r="A516" s="6"/>
      <c r="B516" s="6"/>
      <c r="C516" s="13"/>
      <c r="F516" s="26"/>
    </row>
    <row r="517" spans="1:6" ht="13" x14ac:dyDescent="0.25">
      <c r="A517" s="6"/>
      <c r="B517" s="6"/>
      <c r="C517" s="13"/>
      <c r="F517" s="26"/>
    </row>
    <row r="518" spans="1:6" ht="13" x14ac:dyDescent="0.25">
      <c r="A518" s="6"/>
      <c r="B518" s="6"/>
      <c r="C518" s="13"/>
      <c r="F518" s="26"/>
    </row>
    <row r="519" spans="1:6" ht="13" x14ac:dyDescent="0.25">
      <c r="A519" s="6"/>
      <c r="B519" s="6"/>
      <c r="C519" s="13"/>
      <c r="F519" s="26"/>
    </row>
    <row r="520" spans="1:6" ht="13" x14ac:dyDescent="0.25">
      <c r="A520" s="6"/>
      <c r="B520" s="6"/>
      <c r="C520" s="13"/>
      <c r="F520" s="26"/>
    </row>
    <row r="521" spans="1:6" ht="13" x14ac:dyDescent="0.25">
      <c r="A521" s="6"/>
      <c r="B521" s="6"/>
      <c r="C521" s="13"/>
      <c r="F521" s="26"/>
    </row>
    <row r="522" spans="1:6" ht="13" x14ac:dyDescent="0.25">
      <c r="A522" s="6"/>
      <c r="B522" s="6"/>
      <c r="C522" s="13"/>
      <c r="F522" s="26"/>
    </row>
    <row r="523" spans="1:6" ht="13" x14ac:dyDescent="0.25">
      <c r="A523" s="6"/>
      <c r="B523" s="6"/>
      <c r="C523" s="13"/>
      <c r="F523" s="26"/>
    </row>
    <row r="524" spans="1:6" ht="13" x14ac:dyDescent="0.25">
      <c r="A524" s="6"/>
      <c r="B524" s="6"/>
      <c r="C524" s="13"/>
      <c r="F524" s="26"/>
    </row>
    <row r="525" spans="1:6" ht="13" x14ac:dyDescent="0.25">
      <c r="A525" s="6"/>
      <c r="B525" s="6"/>
      <c r="C525" s="13"/>
      <c r="F525" s="26"/>
    </row>
    <row r="526" spans="1:6" ht="13" x14ac:dyDescent="0.25">
      <c r="A526" s="6"/>
      <c r="B526" s="6"/>
      <c r="C526" s="13"/>
      <c r="F526" s="26"/>
    </row>
    <row r="527" spans="1:6" ht="13" x14ac:dyDescent="0.25">
      <c r="A527" s="6"/>
      <c r="B527" s="6"/>
      <c r="C527" s="13"/>
      <c r="F527" s="26"/>
    </row>
    <row r="528" spans="1:6" ht="13" x14ac:dyDescent="0.25">
      <c r="A528" s="6"/>
      <c r="B528" s="6"/>
      <c r="C528" s="13"/>
      <c r="F528" s="26"/>
    </row>
    <row r="529" spans="1:6" ht="13" x14ac:dyDescent="0.25">
      <c r="A529" s="6"/>
      <c r="B529" s="6"/>
      <c r="C529" s="13"/>
      <c r="F529" s="26"/>
    </row>
    <row r="530" spans="1:6" ht="13" x14ac:dyDescent="0.25">
      <c r="A530" s="6"/>
      <c r="B530" s="6"/>
      <c r="C530" s="13"/>
      <c r="F530" s="26"/>
    </row>
    <row r="531" spans="1:6" ht="13" x14ac:dyDescent="0.25">
      <c r="A531" s="6"/>
      <c r="B531" s="6"/>
      <c r="C531" s="13"/>
      <c r="F531" s="26"/>
    </row>
    <row r="532" spans="1:6" ht="13" x14ac:dyDescent="0.25">
      <c r="A532" s="6"/>
      <c r="B532" s="6"/>
      <c r="C532" s="13"/>
      <c r="F532" s="26"/>
    </row>
    <row r="533" spans="1:6" ht="13" x14ac:dyDescent="0.25">
      <c r="A533" s="6"/>
      <c r="B533" s="6"/>
      <c r="C533" s="13"/>
      <c r="F533" s="26"/>
    </row>
    <row r="534" spans="1:6" ht="13" x14ac:dyDescent="0.25">
      <c r="A534" s="6"/>
      <c r="B534" s="6"/>
      <c r="C534" s="13"/>
      <c r="F534" s="26"/>
    </row>
    <row r="535" spans="1:6" ht="13" x14ac:dyDescent="0.25">
      <c r="A535" s="6"/>
      <c r="B535" s="6"/>
      <c r="C535" s="13"/>
      <c r="F535" s="26"/>
    </row>
    <row r="536" spans="1:6" ht="13" x14ac:dyDescent="0.25">
      <c r="A536" s="6"/>
      <c r="B536" s="6"/>
      <c r="C536" s="13"/>
      <c r="F536" s="26"/>
    </row>
    <row r="537" spans="1:6" ht="13" x14ac:dyDescent="0.25">
      <c r="A537" s="6"/>
      <c r="B537" s="6"/>
      <c r="C537" s="13"/>
      <c r="F537" s="26"/>
    </row>
    <row r="538" spans="1:6" ht="13" x14ac:dyDescent="0.25">
      <c r="A538" s="6"/>
      <c r="B538" s="6"/>
      <c r="C538" s="13"/>
      <c r="F538" s="26"/>
    </row>
    <row r="539" spans="1:6" ht="13" x14ac:dyDescent="0.25">
      <c r="A539" s="6"/>
      <c r="B539" s="6"/>
      <c r="C539" s="13"/>
      <c r="F539" s="26"/>
    </row>
    <row r="540" spans="1:6" ht="13" x14ac:dyDescent="0.25">
      <c r="A540" s="6"/>
      <c r="B540" s="6"/>
      <c r="C540" s="13"/>
      <c r="F540" s="26"/>
    </row>
    <row r="541" spans="1:6" ht="13" x14ac:dyDescent="0.25">
      <c r="A541" s="6"/>
      <c r="B541" s="6"/>
      <c r="C541" s="13"/>
      <c r="F541" s="26"/>
    </row>
    <row r="542" spans="1:6" ht="13" x14ac:dyDescent="0.25">
      <c r="A542" s="6"/>
      <c r="B542" s="6"/>
      <c r="C542" s="13"/>
      <c r="F542" s="26"/>
    </row>
    <row r="543" spans="1:6" ht="13" x14ac:dyDescent="0.25">
      <c r="A543" s="6"/>
      <c r="B543" s="6"/>
      <c r="C543" s="13"/>
      <c r="F543" s="26"/>
    </row>
    <row r="544" spans="1:6" ht="13" x14ac:dyDescent="0.25">
      <c r="A544" s="6"/>
      <c r="B544" s="6"/>
      <c r="C544" s="13"/>
      <c r="F544" s="26"/>
    </row>
    <row r="545" spans="1:6" ht="13" x14ac:dyDescent="0.25">
      <c r="A545" s="6"/>
      <c r="B545" s="6"/>
      <c r="C545" s="13"/>
      <c r="F545" s="26"/>
    </row>
    <row r="546" spans="1:6" ht="13" x14ac:dyDescent="0.25">
      <c r="A546" s="6"/>
      <c r="B546" s="6"/>
      <c r="C546" s="13"/>
      <c r="F546" s="26"/>
    </row>
    <row r="547" spans="1:6" ht="13" x14ac:dyDescent="0.25">
      <c r="A547" s="6"/>
      <c r="B547" s="6"/>
      <c r="C547" s="13"/>
      <c r="F547" s="26"/>
    </row>
    <row r="548" spans="1:6" ht="13" x14ac:dyDescent="0.25">
      <c r="A548" s="6"/>
      <c r="B548" s="6"/>
      <c r="C548" s="13"/>
      <c r="F548" s="26"/>
    </row>
    <row r="549" spans="1:6" ht="13" x14ac:dyDescent="0.25">
      <c r="A549" s="6"/>
      <c r="B549" s="6"/>
      <c r="C549" s="13"/>
      <c r="F549" s="26"/>
    </row>
    <row r="550" spans="1:6" ht="13" x14ac:dyDescent="0.25">
      <c r="A550" s="6"/>
      <c r="B550" s="6"/>
      <c r="C550" s="13"/>
      <c r="F550" s="26"/>
    </row>
    <row r="551" spans="1:6" ht="13" x14ac:dyDescent="0.25">
      <c r="A551" s="6"/>
      <c r="B551" s="6"/>
      <c r="C551" s="13"/>
      <c r="F551" s="26"/>
    </row>
    <row r="552" spans="1:6" ht="13" x14ac:dyDescent="0.25">
      <c r="A552" s="6"/>
      <c r="B552" s="6"/>
      <c r="C552" s="13"/>
      <c r="F552" s="26"/>
    </row>
    <row r="553" spans="1:6" ht="13" x14ac:dyDescent="0.25">
      <c r="A553" s="6"/>
      <c r="B553" s="6"/>
      <c r="C553" s="13"/>
      <c r="F553" s="26"/>
    </row>
    <row r="554" spans="1:6" ht="13" x14ac:dyDescent="0.25">
      <c r="A554" s="6"/>
      <c r="B554" s="6"/>
      <c r="C554" s="13"/>
      <c r="F554" s="26"/>
    </row>
    <row r="555" spans="1:6" ht="13" x14ac:dyDescent="0.25">
      <c r="A555" s="6"/>
      <c r="B555" s="6"/>
      <c r="C555" s="13"/>
      <c r="F555" s="26"/>
    </row>
    <row r="556" spans="1:6" ht="13" x14ac:dyDescent="0.25">
      <c r="A556" s="6"/>
      <c r="B556" s="6"/>
      <c r="C556" s="13"/>
      <c r="F556" s="26"/>
    </row>
    <row r="557" spans="1:6" ht="13" x14ac:dyDescent="0.25">
      <c r="A557" s="6"/>
      <c r="B557" s="6"/>
      <c r="C557" s="13"/>
      <c r="F557" s="26"/>
    </row>
    <row r="558" spans="1:6" ht="13" x14ac:dyDescent="0.25">
      <c r="A558" s="6"/>
      <c r="B558" s="6"/>
      <c r="C558" s="13"/>
      <c r="F558" s="26"/>
    </row>
    <row r="559" spans="1:6" ht="13" x14ac:dyDescent="0.25">
      <c r="A559" s="6"/>
      <c r="B559" s="6"/>
      <c r="C559" s="13"/>
      <c r="F559" s="26"/>
    </row>
    <row r="560" spans="1:6" ht="13" x14ac:dyDescent="0.25">
      <c r="A560" s="6"/>
      <c r="B560" s="6"/>
      <c r="C560" s="13"/>
      <c r="F560" s="26"/>
    </row>
    <row r="561" spans="1:6" ht="13" x14ac:dyDescent="0.25">
      <c r="A561" s="6"/>
      <c r="B561" s="6"/>
      <c r="C561" s="13"/>
      <c r="F561" s="26"/>
    </row>
    <row r="562" spans="1:6" ht="13" x14ac:dyDescent="0.25">
      <c r="A562" s="6"/>
      <c r="B562" s="6"/>
      <c r="C562" s="13"/>
      <c r="F562" s="26"/>
    </row>
    <row r="563" spans="1:6" ht="13" x14ac:dyDescent="0.25">
      <c r="A563" s="6"/>
      <c r="B563" s="6"/>
      <c r="C563" s="13"/>
      <c r="F563" s="26"/>
    </row>
    <row r="564" spans="1:6" ht="13" x14ac:dyDescent="0.25">
      <c r="A564" s="6"/>
      <c r="B564" s="6"/>
      <c r="C564" s="13"/>
      <c r="F564" s="26"/>
    </row>
    <row r="565" spans="1:6" ht="13" x14ac:dyDescent="0.25">
      <c r="A565" s="6"/>
      <c r="B565" s="6"/>
      <c r="C565" s="13"/>
      <c r="F565" s="26"/>
    </row>
    <row r="566" spans="1:6" ht="13" x14ac:dyDescent="0.25">
      <c r="A566" s="6"/>
      <c r="B566" s="6"/>
      <c r="C566" s="13"/>
      <c r="F566" s="26"/>
    </row>
    <row r="567" spans="1:6" ht="13" x14ac:dyDescent="0.25">
      <c r="A567" s="6"/>
      <c r="B567" s="6"/>
      <c r="C567" s="13"/>
      <c r="F567" s="26"/>
    </row>
    <row r="568" spans="1:6" ht="13" x14ac:dyDescent="0.25">
      <c r="A568" s="6"/>
      <c r="B568" s="6"/>
      <c r="C568" s="13"/>
      <c r="F568" s="26"/>
    </row>
    <row r="569" spans="1:6" ht="13" x14ac:dyDescent="0.25">
      <c r="A569" s="6"/>
      <c r="B569" s="6"/>
      <c r="C569" s="13"/>
      <c r="F569" s="26"/>
    </row>
    <row r="570" spans="1:6" ht="13" x14ac:dyDescent="0.25">
      <c r="A570" s="6"/>
      <c r="B570" s="6"/>
      <c r="C570" s="13"/>
      <c r="F570" s="26"/>
    </row>
    <row r="571" spans="1:6" ht="13" x14ac:dyDescent="0.25">
      <c r="A571" s="6"/>
      <c r="B571" s="6"/>
      <c r="C571" s="13"/>
      <c r="F571" s="26"/>
    </row>
    <row r="572" spans="1:6" ht="13" x14ac:dyDescent="0.25">
      <c r="A572" s="6"/>
      <c r="B572" s="6"/>
      <c r="C572" s="13"/>
      <c r="F572" s="26"/>
    </row>
    <row r="573" spans="1:6" ht="13" x14ac:dyDescent="0.25">
      <c r="A573" s="6"/>
      <c r="B573" s="6"/>
      <c r="C573" s="13"/>
      <c r="F573" s="26"/>
    </row>
    <row r="574" spans="1:6" ht="13" x14ac:dyDescent="0.25">
      <c r="A574" s="6"/>
      <c r="B574" s="6"/>
      <c r="C574" s="13"/>
      <c r="F574" s="26"/>
    </row>
    <row r="575" spans="1:6" ht="13" x14ac:dyDescent="0.25">
      <c r="A575" s="6"/>
      <c r="B575" s="6"/>
      <c r="C575" s="13"/>
      <c r="F575" s="26"/>
    </row>
    <row r="576" spans="1:6" ht="13" x14ac:dyDescent="0.25">
      <c r="A576" s="6"/>
      <c r="B576" s="6"/>
      <c r="C576" s="13"/>
      <c r="F576" s="26"/>
    </row>
    <row r="577" spans="1:6" ht="13" x14ac:dyDescent="0.25">
      <c r="A577" s="6"/>
      <c r="B577" s="6"/>
      <c r="C577" s="13"/>
      <c r="F577" s="26"/>
    </row>
    <row r="578" spans="1:6" ht="13" x14ac:dyDescent="0.25">
      <c r="A578" s="6"/>
      <c r="B578" s="6"/>
      <c r="C578" s="13"/>
      <c r="F578" s="26"/>
    </row>
    <row r="579" spans="1:6" ht="13" x14ac:dyDescent="0.25">
      <c r="A579" s="6"/>
      <c r="B579" s="6"/>
      <c r="C579" s="13"/>
      <c r="F579" s="26"/>
    </row>
    <row r="580" spans="1:6" ht="13" x14ac:dyDescent="0.25">
      <c r="A580" s="6"/>
      <c r="B580" s="6"/>
      <c r="C580" s="13"/>
      <c r="F580" s="26"/>
    </row>
    <row r="581" spans="1:6" ht="13" x14ac:dyDescent="0.25">
      <c r="A581" s="6"/>
      <c r="B581" s="6"/>
      <c r="C581" s="13"/>
      <c r="F581" s="26"/>
    </row>
    <row r="582" spans="1:6" ht="13" x14ac:dyDescent="0.25">
      <c r="A582" s="6"/>
      <c r="B582" s="6"/>
      <c r="C582" s="13"/>
      <c r="F582" s="26"/>
    </row>
    <row r="583" spans="1:6" ht="13" x14ac:dyDescent="0.25">
      <c r="A583" s="6"/>
      <c r="B583" s="6"/>
      <c r="C583" s="13"/>
      <c r="F583" s="26"/>
    </row>
    <row r="584" spans="1:6" ht="13" x14ac:dyDescent="0.25">
      <c r="A584" s="6"/>
      <c r="B584" s="6"/>
      <c r="C584" s="13"/>
      <c r="F584" s="26"/>
    </row>
    <row r="585" spans="1:6" ht="13" x14ac:dyDescent="0.25">
      <c r="A585" s="6"/>
      <c r="B585" s="6"/>
      <c r="C585" s="13"/>
      <c r="F585" s="26"/>
    </row>
    <row r="586" spans="1:6" ht="13" x14ac:dyDescent="0.25">
      <c r="A586" s="6"/>
      <c r="B586" s="6"/>
      <c r="C586" s="13"/>
      <c r="F586" s="26"/>
    </row>
    <row r="587" spans="1:6" ht="13" x14ac:dyDescent="0.25">
      <c r="A587" s="6"/>
      <c r="B587" s="6"/>
      <c r="C587" s="13"/>
      <c r="F587" s="26"/>
    </row>
    <row r="588" spans="1:6" ht="13" x14ac:dyDescent="0.25">
      <c r="A588" s="6"/>
      <c r="B588" s="6"/>
      <c r="C588" s="13"/>
      <c r="F588" s="26"/>
    </row>
    <row r="589" spans="1:6" ht="13" x14ac:dyDescent="0.25">
      <c r="A589" s="6"/>
      <c r="B589" s="6"/>
      <c r="C589" s="13"/>
      <c r="F589" s="26"/>
    </row>
    <row r="590" spans="1:6" ht="13" x14ac:dyDescent="0.25">
      <c r="A590" s="6"/>
      <c r="B590" s="6"/>
      <c r="C590" s="13"/>
      <c r="F590" s="26"/>
    </row>
    <row r="591" spans="1:6" ht="13" x14ac:dyDescent="0.25">
      <c r="A591" s="6"/>
      <c r="B591" s="6"/>
      <c r="C591" s="13"/>
      <c r="F591" s="26"/>
    </row>
    <row r="592" spans="1:6" ht="13" x14ac:dyDescent="0.25">
      <c r="A592" s="6"/>
      <c r="B592" s="6"/>
      <c r="C592" s="13"/>
      <c r="F592" s="26"/>
    </row>
    <row r="593" spans="1:6" ht="13" x14ac:dyDescent="0.25">
      <c r="A593" s="6"/>
      <c r="B593" s="6"/>
      <c r="C593" s="13"/>
      <c r="F593" s="26"/>
    </row>
    <row r="594" spans="1:6" ht="13" x14ac:dyDescent="0.25">
      <c r="A594" s="6"/>
      <c r="B594" s="6"/>
      <c r="C594" s="13"/>
      <c r="F594" s="26"/>
    </row>
    <row r="595" spans="1:6" ht="13" x14ac:dyDescent="0.25">
      <c r="A595" s="6"/>
      <c r="B595" s="6"/>
      <c r="C595" s="13"/>
      <c r="F595" s="26"/>
    </row>
    <row r="596" spans="1:6" ht="13" x14ac:dyDescent="0.25">
      <c r="A596" s="6"/>
      <c r="B596" s="6"/>
      <c r="C596" s="13"/>
      <c r="F596" s="26"/>
    </row>
    <row r="597" spans="1:6" ht="13" x14ac:dyDescent="0.25">
      <c r="A597" s="6"/>
      <c r="B597" s="6"/>
      <c r="C597" s="13"/>
      <c r="F597" s="26"/>
    </row>
    <row r="598" spans="1:6" ht="13" x14ac:dyDescent="0.25">
      <c r="A598" s="6"/>
      <c r="B598" s="6"/>
      <c r="C598" s="13"/>
      <c r="F598" s="26"/>
    </row>
    <row r="599" spans="1:6" ht="13" x14ac:dyDescent="0.25">
      <c r="A599" s="6"/>
      <c r="B599" s="6"/>
      <c r="C599" s="13"/>
      <c r="F599" s="26"/>
    </row>
    <row r="600" spans="1:6" ht="13" x14ac:dyDescent="0.25">
      <c r="A600" s="6"/>
      <c r="B600" s="6"/>
      <c r="C600" s="13"/>
      <c r="F600" s="26"/>
    </row>
    <row r="601" spans="1:6" ht="13" x14ac:dyDescent="0.25">
      <c r="A601" s="6"/>
      <c r="B601" s="6"/>
      <c r="C601" s="13"/>
      <c r="F601" s="26"/>
    </row>
    <row r="602" spans="1:6" ht="13" x14ac:dyDescent="0.25">
      <c r="A602" s="6"/>
      <c r="B602" s="6"/>
      <c r="C602" s="13"/>
      <c r="F602" s="26"/>
    </row>
    <row r="603" spans="1:6" ht="13" x14ac:dyDescent="0.25">
      <c r="A603" s="6"/>
      <c r="B603" s="6"/>
      <c r="C603" s="13"/>
      <c r="F603" s="26"/>
    </row>
    <row r="604" spans="1:6" ht="13" x14ac:dyDescent="0.25">
      <c r="A604" s="6"/>
      <c r="B604" s="6"/>
      <c r="C604" s="13"/>
      <c r="F604" s="26"/>
    </row>
    <row r="605" spans="1:6" ht="13" x14ac:dyDescent="0.25">
      <c r="A605" s="6"/>
      <c r="B605" s="6"/>
      <c r="C605" s="13"/>
      <c r="F605" s="26"/>
    </row>
    <row r="606" spans="1:6" ht="13" x14ac:dyDescent="0.25">
      <c r="A606" s="6"/>
      <c r="B606" s="6"/>
      <c r="C606" s="13"/>
      <c r="F606" s="26"/>
    </row>
    <row r="607" spans="1:6" ht="13" x14ac:dyDescent="0.25">
      <c r="A607" s="6"/>
      <c r="B607" s="6"/>
      <c r="C607" s="13"/>
      <c r="F607" s="26"/>
    </row>
    <row r="608" spans="1:6" ht="13" x14ac:dyDescent="0.25">
      <c r="A608" s="6"/>
      <c r="B608" s="6"/>
      <c r="C608" s="13"/>
      <c r="F608" s="26"/>
    </row>
    <row r="609" spans="1:6" ht="13" x14ac:dyDescent="0.25">
      <c r="A609" s="6"/>
      <c r="B609" s="6"/>
      <c r="C609" s="13"/>
      <c r="F609" s="26"/>
    </row>
    <row r="610" spans="1:6" ht="13" x14ac:dyDescent="0.25">
      <c r="A610" s="6"/>
      <c r="B610" s="6"/>
      <c r="C610" s="13"/>
      <c r="F610" s="26"/>
    </row>
    <row r="611" spans="1:6" ht="13" x14ac:dyDescent="0.25">
      <c r="A611" s="6"/>
      <c r="B611" s="6"/>
      <c r="C611" s="13"/>
      <c r="F611" s="26"/>
    </row>
    <row r="612" spans="1:6" ht="13" x14ac:dyDescent="0.25">
      <c r="A612" s="6"/>
      <c r="B612" s="6"/>
      <c r="C612" s="13"/>
      <c r="F612" s="26"/>
    </row>
    <row r="613" spans="1:6" ht="13" x14ac:dyDescent="0.25">
      <c r="A613" s="6"/>
      <c r="B613" s="6"/>
      <c r="C613" s="13"/>
      <c r="F613" s="26"/>
    </row>
    <row r="614" spans="1:6" ht="13" x14ac:dyDescent="0.25">
      <c r="A614" s="6"/>
      <c r="B614" s="6"/>
      <c r="C614" s="13"/>
      <c r="F614" s="26"/>
    </row>
    <row r="615" spans="1:6" ht="13" x14ac:dyDescent="0.25">
      <c r="A615" s="6"/>
      <c r="B615" s="6"/>
      <c r="C615" s="13"/>
      <c r="F615" s="26"/>
    </row>
    <row r="616" spans="1:6" ht="13" x14ac:dyDescent="0.25">
      <c r="A616" s="6"/>
      <c r="B616" s="6"/>
      <c r="C616" s="13"/>
      <c r="F616" s="26"/>
    </row>
    <row r="617" spans="1:6" ht="13" x14ac:dyDescent="0.25">
      <c r="A617" s="6"/>
      <c r="B617" s="6"/>
      <c r="C617" s="13"/>
      <c r="F617" s="26"/>
    </row>
    <row r="618" spans="1:6" ht="13" x14ac:dyDescent="0.25">
      <c r="A618" s="6"/>
      <c r="B618" s="6"/>
      <c r="C618" s="13"/>
      <c r="F618" s="26"/>
    </row>
    <row r="619" spans="1:6" ht="13" x14ac:dyDescent="0.25">
      <c r="A619" s="6"/>
      <c r="B619" s="6"/>
      <c r="C619" s="13"/>
      <c r="F619" s="26"/>
    </row>
    <row r="620" spans="1:6" ht="13" x14ac:dyDescent="0.25">
      <c r="A620" s="6"/>
      <c r="B620" s="6"/>
      <c r="C620" s="13"/>
      <c r="F620" s="26"/>
    </row>
    <row r="621" spans="1:6" ht="13" x14ac:dyDescent="0.25">
      <c r="A621" s="6"/>
      <c r="B621" s="6"/>
      <c r="C621" s="13"/>
      <c r="F621" s="26"/>
    </row>
    <row r="622" spans="1:6" ht="13" x14ac:dyDescent="0.25">
      <c r="A622" s="6"/>
      <c r="B622" s="6"/>
      <c r="C622" s="13"/>
      <c r="F622" s="26"/>
    </row>
    <row r="623" spans="1:6" ht="13" x14ac:dyDescent="0.25">
      <c r="A623" s="6"/>
      <c r="B623" s="6"/>
      <c r="C623" s="13"/>
      <c r="F623" s="26"/>
    </row>
    <row r="624" spans="1:6" ht="13" x14ac:dyDescent="0.25">
      <c r="A624" s="6"/>
      <c r="B624" s="6"/>
      <c r="C624" s="13"/>
      <c r="F624" s="26"/>
    </row>
    <row r="625" spans="1:6" ht="13" x14ac:dyDescent="0.25">
      <c r="A625" s="6"/>
      <c r="B625" s="6"/>
      <c r="C625" s="13"/>
      <c r="F625" s="26"/>
    </row>
    <row r="626" spans="1:6" ht="13" x14ac:dyDescent="0.25">
      <c r="A626" s="6"/>
      <c r="B626" s="6"/>
      <c r="C626" s="13"/>
      <c r="F626" s="26"/>
    </row>
    <row r="627" spans="1:6" ht="13" x14ac:dyDescent="0.25">
      <c r="A627" s="6"/>
      <c r="B627" s="6"/>
      <c r="C627" s="13"/>
      <c r="F627" s="26"/>
    </row>
    <row r="628" spans="1:6" ht="13" x14ac:dyDescent="0.25">
      <c r="A628" s="6"/>
      <c r="B628" s="6"/>
      <c r="C628" s="13"/>
      <c r="F628" s="26"/>
    </row>
    <row r="629" spans="1:6" ht="13" x14ac:dyDescent="0.25">
      <c r="A629" s="6"/>
      <c r="B629" s="6"/>
      <c r="C629" s="13"/>
      <c r="F629" s="26"/>
    </row>
    <row r="630" spans="1:6" ht="13" x14ac:dyDescent="0.25">
      <c r="A630" s="6"/>
      <c r="B630" s="6"/>
      <c r="C630" s="13"/>
      <c r="F630" s="26"/>
    </row>
    <row r="631" spans="1:6" ht="13" x14ac:dyDescent="0.25">
      <c r="A631" s="6"/>
      <c r="B631" s="6"/>
      <c r="C631" s="13"/>
      <c r="F631" s="26"/>
    </row>
    <row r="632" spans="1:6" ht="13" x14ac:dyDescent="0.25">
      <c r="A632" s="6"/>
      <c r="B632" s="6"/>
      <c r="C632" s="13"/>
      <c r="F632" s="26"/>
    </row>
    <row r="633" spans="1:6" ht="13" x14ac:dyDescent="0.25">
      <c r="A633" s="6"/>
      <c r="B633" s="6"/>
      <c r="C633" s="13"/>
      <c r="F633" s="26"/>
    </row>
    <row r="634" spans="1:6" ht="13" x14ac:dyDescent="0.25">
      <c r="A634" s="6"/>
      <c r="B634" s="6"/>
      <c r="C634" s="13"/>
      <c r="F634" s="26"/>
    </row>
    <row r="635" spans="1:6" ht="13" x14ac:dyDescent="0.25">
      <c r="A635" s="6"/>
      <c r="B635" s="6"/>
      <c r="C635" s="13"/>
      <c r="F635" s="26"/>
    </row>
    <row r="636" spans="1:6" ht="13" x14ac:dyDescent="0.25">
      <c r="A636" s="6"/>
      <c r="B636" s="6"/>
      <c r="C636" s="13"/>
      <c r="F636" s="26"/>
    </row>
    <row r="637" spans="1:6" ht="13" x14ac:dyDescent="0.25">
      <c r="A637" s="6"/>
      <c r="B637" s="6"/>
      <c r="C637" s="13"/>
      <c r="F637" s="26"/>
    </row>
    <row r="638" spans="1:6" ht="13" x14ac:dyDescent="0.25">
      <c r="A638" s="6"/>
      <c r="B638" s="6"/>
      <c r="C638" s="13"/>
      <c r="F638" s="26"/>
    </row>
    <row r="639" spans="1:6" ht="13" x14ac:dyDescent="0.25">
      <c r="A639" s="6"/>
      <c r="B639" s="6"/>
      <c r="C639" s="13"/>
      <c r="F639" s="26"/>
    </row>
    <row r="640" spans="1:6" ht="13" x14ac:dyDescent="0.25">
      <c r="A640" s="6"/>
      <c r="B640" s="6"/>
      <c r="C640" s="13"/>
      <c r="F640" s="26"/>
    </row>
    <row r="641" spans="1:6" ht="13" x14ac:dyDescent="0.25">
      <c r="A641" s="6"/>
      <c r="B641" s="6"/>
      <c r="C641" s="13"/>
      <c r="F641" s="26"/>
    </row>
    <row r="642" spans="1:6" ht="13" x14ac:dyDescent="0.25">
      <c r="A642" s="6"/>
      <c r="B642" s="6"/>
      <c r="C642" s="13"/>
      <c r="F642" s="26"/>
    </row>
    <row r="643" spans="1:6" ht="13" x14ac:dyDescent="0.25">
      <c r="A643" s="6"/>
      <c r="B643" s="6"/>
      <c r="C643" s="13"/>
      <c r="F643" s="26"/>
    </row>
    <row r="644" spans="1:6" ht="13" x14ac:dyDescent="0.25">
      <c r="A644" s="6"/>
      <c r="B644" s="6"/>
      <c r="C644" s="13"/>
      <c r="F644" s="26"/>
    </row>
    <row r="645" spans="1:6" ht="13" x14ac:dyDescent="0.25">
      <c r="A645" s="6"/>
      <c r="B645" s="6"/>
      <c r="C645" s="13"/>
      <c r="F645" s="26"/>
    </row>
    <row r="646" spans="1:6" ht="13" x14ac:dyDescent="0.25">
      <c r="A646" s="6"/>
      <c r="B646" s="6"/>
      <c r="C646" s="13"/>
      <c r="F646" s="26"/>
    </row>
    <row r="647" spans="1:6" ht="13" x14ac:dyDescent="0.25">
      <c r="A647" s="6"/>
      <c r="B647" s="6"/>
      <c r="C647" s="13"/>
      <c r="F647" s="26"/>
    </row>
    <row r="648" spans="1:6" ht="13" x14ac:dyDescent="0.25">
      <c r="A648" s="6"/>
      <c r="B648" s="6"/>
      <c r="C648" s="13"/>
      <c r="F648" s="26"/>
    </row>
    <row r="649" spans="1:6" ht="13" x14ac:dyDescent="0.25">
      <c r="A649" s="6"/>
      <c r="B649" s="6"/>
      <c r="C649" s="13"/>
      <c r="F649" s="26"/>
    </row>
    <row r="650" spans="1:6" ht="13" x14ac:dyDescent="0.25">
      <c r="A650" s="6"/>
      <c r="B650" s="6"/>
      <c r="C650" s="13"/>
      <c r="F650" s="26"/>
    </row>
    <row r="651" spans="1:6" ht="13" x14ac:dyDescent="0.25">
      <c r="A651" s="6"/>
      <c r="B651" s="6"/>
      <c r="C651" s="13"/>
      <c r="F651" s="26"/>
    </row>
    <row r="652" spans="1:6" ht="13" x14ac:dyDescent="0.25">
      <c r="A652" s="6"/>
      <c r="B652" s="6"/>
      <c r="C652" s="13"/>
      <c r="F652" s="26"/>
    </row>
    <row r="653" spans="1:6" ht="13" x14ac:dyDescent="0.25">
      <c r="A653" s="6"/>
      <c r="B653" s="6"/>
      <c r="C653" s="13"/>
      <c r="F653" s="26"/>
    </row>
    <row r="654" spans="1:6" ht="13" x14ac:dyDescent="0.25">
      <c r="A654" s="6"/>
      <c r="B654" s="6"/>
      <c r="C654" s="13"/>
      <c r="F654" s="26"/>
    </row>
    <row r="655" spans="1:6" ht="13" x14ac:dyDescent="0.25">
      <c r="A655" s="6"/>
      <c r="B655" s="6"/>
      <c r="C655" s="13"/>
      <c r="F655" s="26"/>
    </row>
    <row r="656" spans="1:6" ht="13" x14ac:dyDescent="0.25">
      <c r="A656" s="6"/>
      <c r="B656" s="6"/>
      <c r="C656" s="13"/>
      <c r="F656" s="26"/>
    </row>
    <row r="657" spans="1:6" ht="13" x14ac:dyDescent="0.25">
      <c r="A657" s="6"/>
      <c r="B657" s="6"/>
      <c r="C657" s="13"/>
      <c r="F657" s="26"/>
    </row>
    <row r="658" spans="1:6" ht="13" x14ac:dyDescent="0.25">
      <c r="A658" s="6"/>
      <c r="B658" s="6"/>
      <c r="C658" s="13"/>
      <c r="F658" s="26"/>
    </row>
    <row r="659" spans="1:6" ht="13" x14ac:dyDescent="0.25">
      <c r="A659" s="6"/>
      <c r="B659" s="6"/>
      <c r="C659" s="13"/>
      <c r="F659" s="26"/>
    </row>
    <row r="660" spans="1:6" ht="13" x14ac:dyDescent="0.25">
      <c r="A660" s="6"/>
      <c r="B660" s="6"/>
      <c r="C660" s="13"/>
      <c r="F660" s="26"/>
    </row>
    <row r="661" spans="1:6" ht="13" x14ac:dyDescent="0.25">
      <c r="A661" s="6"/>
      <c r="B661" s="6"/>
      <c r="C661" s="13"/>
      <c r="F661" s="26"/>
    </row>
    <row r="662" spans="1:6" ht="13" x14ac:dyDescent="0.25">
      <c r="A662" s="6"/>
      <c r="B662" s="6"/>
      <c r="C662" s="13"/>
      <c r="F662" s="26"/>
    </row>
    <row r="663" spans="1:6" ht="13" x14ac:dyDescent="0.25">
      <c r="A663" s="6"/>
      <c r="B663" s="6"/>
      <c r="C663" s="13"/>
      <c r="F663" s="26"/>
    </row>
    <row r="664" spans="1:6" ht="13" x14ac:dyDescent="0.25">
      <c r="A664" s="6"/>
      <c r="B664" s="6"/>
      <c r="C664" s="13"/>
      <c r="F664" s="26"/>
    </row>
    <row r="665" spans="1:6" ht="13" x14ac:dyDescent="0.25">
      <c r="A665" s="6"/>
      <c r="B665" s="6"/>
      <c r="C665" s="13"/>
      <c r="F665" s="26"/>
    </row>
    <row r="666" spans="1:6" ht="13" x14ac:dyDescent="0.25">
      <c r="A666" s="6"/>
      <c r="B666" s="6"/>
      <c r="C666" s="13"/>
      <c r="F666" s="26"/>
    </row>
    <row r="667" spans="1:6" ht="13" x14ac:dyDescent="0.25">
      <c r="A667" s="6"/>
      <c r="B667" s="6"/>
      <c r="C667" s="13"/>
      <c r="F667" s="26"/>
    </row>
    <row r="668" spans="1:6" ht="13" x14ac:dyDescent="0.25">
      <c r="A668" s="6"/>
      <c r="B668" s="6"/>
      <c r="C668" s="13"/>
      <c r="F668" s="26"/>
    </row>
    <row r="669" spans="1:6" ht="13" x14ac:dyDescent="0.25">
      <c r="A669" s="6"/>
      <c r="B669" s="6"/>
      <c r="C669" s="13"/>
      <c r="F669" s="26"/>
    </row>
    <row r="670" spans="1:6" ht="13" x14ac:dyDescent="0.25">
      <c r="A670" s="6"/>
      <c r="B670" s="6"/>
      <c r="C670" s="13"/>
      <c r="F670" s="26"/>
    </row>
    <row r="671" spans="1:6" ht="13" x14ac:dyDescent="0.25">
      <c r="A671" s="6"/>
      <c r="B671" s="6"/>
      <c r="C671" s="13"/>
      <c r="F671" s="26"/>
    </row>
    <row r="672" spans="1:6" ht="13" x14ac:dyDescent="0.25">
      <c r="A672" s="6"/>
      <c r="B672" s="6"/>
      <c r="C672" s="13"/>
      <c r="F672" s="26"/>
    </row>
    <row r="673" spans="1:6" ht="13" x14ac:dyDescent="0.25">
      <c r="A673" s="6"/>
      <c r="B673" s="6"/>
      <c r="C673" s="13"/>
      <c r="F673" s="26"/>
    </row>
    <row r="674" spans="1:6" ht="13" x14ac:dyDescent="0.25">
      <c r="A674" s="6"/>
      <c r="B674" s="6"/>
      <c r="C674" s="13"/>
      <c r="F674" s="26"/>
    </row>
    <row r="675" spans="1:6" ht="13" x14ac:dyDescent="0.25">
      <c r="A675" s="6"/>
      <c r="B675" s="6"/>
      <c r="C675" s="13"/>
      <c r="F675" s="26"/>
    </row>
    <row r="676" spans="1:6" ht="13" x14ac:dyDescent="0.25">
      <c r="A676" s="6"/>
      <c r="B676" s="6"/>
      <c r="C676" s="13"/>
      <c r="F676" s="26"/>
    </row>
    <row r="677" spans="1:6" ht="13" x14ac:dyDescent="0.25">
      <c r="A677" s="6"/>
      <c r="B677" s="6"/>
      <c r="C677" s="13"/>
      <c r="F677" s="26"/>
    </row>
    <row r="678" spans="1:6" ht="13" x14ac:dyDescent="0.25">
      <c r="A678" s="6"/>
      <c r="B678" s="6"/>
      <c r="C678" s="13"/>
      <c r="F678" s="26"/>
    </row>
    <row r="679" spans="1:6" ht="13" x14ac:dyDescent="0.25">
      <c r="A679" s="6"/>
      <c r="B679" s="6"/>
      <c r="C679" s="13"/>
      <c r="F679" s="26"/>
    </row>
    <row r="680" spans="1:6" ht="13" x14ac:dyDescent="0.25">
      <c r="A680" s="6"/>
      <c r="B680" s="6"/>
      <c r="C680" s="13"/>
      <c r="F680" s="26"/>
    </row>
    <row r="681" spans="1:6" ht="13" x14ac:dyDescent="0.25">
      <c r="A681" s="6"/>
      <c r="B681" s="6"/>
      <c r="C681" s="13"/>
      <c r="F681" s="26"/>
    </row>
    <row r="682" spans="1:6" ht="13" x14ac:dyDescent="0.25">
      <c r="A682" s="6"/>
      <c r="B682" s="6"/>
      <c r="C682" s="13"/>
      <c r="F682" s="26"/>
    </row>
    <row r="683" spans="1:6" ht="13" x14ac:dyDescent="0.25">
      <c r="A683" s="6"/>
      <c r="B683" s="6"/>
      <c r="C683" s="13"/>
      <c r="F683" s="26"/>
    </row>
    <row r="684" spans="1:6" ht="13" x14ac:dyDescent="0.25">
      <c r="A684" s="6"/>
      <c r="B684" s="6"/>
      <c r="C684" s="13"/>
      <c r="F684" s="26"/>
    </row>
    <row r="685" spans="1:6" ht="13" x14ac:dyDescent="0.25">
      <c r="A685" s="6"/>
      <c r="B685" s="6"/>
      <c r="C685" s="13"/>
      <c r="F685" s="26"/>
    </row>
    <row r="686" spans="1:6" ht="13" x14ac:dyDescent="0.25">
      <c r="A686" s="6"/>
      <c r="B686" s="6"/>
      <c r="C686" s="13"/>
      <c r="F686" s="26"/>
    </row>
    <row r="687" spans="1:6" ht="13" x14ac:dyDescent="0.25">
      <c r="A687" s="6"/>
      <c r="B687" s="6"/>
      <c r="C687" s="13"/>
      <c r="F687" s="26"/>
    </row>
    <row r="688" spans="1:6" ht="13" x14ac:dyDescent="0.25">
      <c r="A688" s="6"/>
      <c r="B688" s="6"/>
      <c r="C688" s="13"/>
      <c r="F688" s="26"/>
    </row>
    <row r="689" spans="1:6" ht="13" x14ac:dyDescent="0.25">
      <c r="A689" s="6"/>
      <c r="B689" s="6"/>
      <c r="C689" s="13"/>
      <c r="F689" s="26"/>
    </row>
    <row r="690" spans="1:6" ht="13" x14ac:dyDescent="0.25">
      <c r="A690" s="6"/>
      <c r="B690" s="6"/>
      <c r="C690" s="13"/>
      <c r="F690" s="26"/>
    </row>
    <row r="691" spans="1:6" ht="13" x14ac:dyDescent="0.25">
      <c r="A691" s="6"/>
      <c r="B691" s="6"/>
      <c r="C691" s="13"/>
      <c r="F691" s="26"/>
    </row>
    <row r="692" spans="1:6" ht="13" x14ac:dyDescent="0.25">
      <c r="A692" s="6"/>
      <c r="B692" s="6"/>
      <c r="C692" s="13"/>
      <c r="F692" s="26"/>
    </row>
    <row r="693" spans="1:6" ht="13" x14ac:dyDescent="0.25">
      <c r="A693" s="6"/>
      <c r="B693" s="6"/>
      <c r="C693" s="13"/>
      <c r="F693" s="26"/>
    </row>
    <row r="694" spans="1:6" ht="13" x14ac:dyDescent="0.25">
      <c r="A694" s="6"/>
      <c r="B694" s="6"/>
      <c r="C694" s="13"/>
      <c r="F694" s="26"/>
    </row>
    <row r="695" spans="1:6" ht="13" x14ac:dyDescent="0.25">
      <c r="A695" s="6"/>
      <c r="B695" s="6"/>
      <c r="C695" s="13"/>
      <c r="F695" s="26"/>
    </row>
    <row r="696" spans="1:6" ht="13" x14ac:dyDescent="0.25">
      <c r="A696" s="6"/>
      <c r="B696" s="6"/>
      <c r="C696" s="13"/>
      <c r="F696" s="26"/>
    </row>
    <row r="697" spans="1:6" ht="13" x14ac:dyDescent="0.25">
      <c r="A697" s="6"/>
      <c r="B697" s="6"/>
      <c r="C697" s="13"/>
      <c r="F697" s="26"/>
    </row>
    <row r="698" spans="1:6" ht="13" x14ac:dyDescent="0.25">
      <c r="A698" s="6"/>
      <c r="B698" s="6"/>
      <c r="C698" s="13"/>
      <c r="F698" s="26"/>
    </row>
    <row r="699" spans="1:6" ht="13" x14ac:dyDescent="0.25">
      <c r="A699" s="6"/>
      <c r="B699" s="6"/>
      <c r="C699" s="13"/>
      <c r="F699" s="26"/>
    </row>
    <row r="700" spans="1:6" ht="13" x14ac:dyDescent="0.25">
      <c r="A700" s="6"/>
      <c r="B700" s="6"/>
      <c r="C700" s="13"/>
      <c r="F700" s="26"/>
    </row>
    <row r="701" spans="1:6" ht="13" x14ac:dyDescent="0.25">
      <c r="A701" s="6"/>
      <c r="B701" s="6"/>
      <c r="C701" s="13"/>
      <c r="F701" s="26"/>
    </row>
    <row r="702" spans="1:6" ht="13" x14ac:dyDescent="0.25">
      <c r="A702" s="6"/>
      <c r="B702" s="6"/>
      <c r="C702" s="13"/>
      <c r="F702" s="26"/>
    </row>
    <row r="703" spans="1:6" ht="13" x14ac:dyDescent="0.25">
      <c r="A703" s="6"/>
      <c r="B703" s="6"/>
      <c r="C703" s="13"/>
      <c r="F703" s="26"/>
    </row>
    <row r="704" spans="1:6" ht="13" x14ac:dyDescent="0.25">
      <c r="A704" s="6"/>
      <c r="B704" s="6"/>
      <c r="C704" s="13"/>
      <c r="F704" s="26"/>
    </row>
    <row r="705" spans="1:6" ht="13" x14ac:dyDescent="0.25">
      <c r="A705" s="6"/>
      <c r="B705" s="6"/>
      <c r="C705" s="13"/>
      <c r="F705" s="26"/>
    </row>
    <row r="706" spans="1:6" ht="13" x14ac:dyDescent="0.25">
      <c r="A706" s="6"/>
      <c r="B706" s="6"/>
      <c r="C706" s="13"/>
      <c r="F706" s="26"/>
    </row>
    <row r="707" spans="1:6" ht="13" x14ac:dyDescent="0.25">
      <c r="A707" s="6"/>
      <c r="B707" s="6"/>
      <c r="C707" s="13"/>
      <c r="F707" s="26"/>
    </row>
    <row r="708" spans="1:6" ht="13" x14ac:dyDescent="0.25">
      <c r="A708" s="6"/>
      <c r="B708" s="6"/>
      <c r="C708" s="13"/>
      <c r="F708" s="26"/>
    </row>
    <row r="709" spans="1:6" ht="13" x14ac:dyDescent="0.25">
      <c r="A709" s="6"/>
      <c r="B709" s="6"/>
      <c r="C709" s="13"/>
      <c r="F709" s="26"/>
    </row>
    <row r="710" spans="1:6" ht="13" x14ac:dyDescent="0.25">
      <c r="A710" s="6"/>
      <c r="B710" s="6"/>
      <c r="C710" s="13"/>
      <c r="F710" s="26"/>
    </row>
    <row r="711" spans="1:6" ht="13" x14ac:dyDescent="0.25">
      <c r="A711" s="6"/>
      <c r="B711" s="6"/>
      <c r="C711" s="13"/>
      <c r="F711" s="26"/>
    </row>
    <row r="712" spans="1:6" ht="13" x14ac:dyDescent="0.25">
      <c r="A712" s="6"/>
      <c r="B712" s="6"/>
      <c r="C712" s="13"/>
      <c r="F712" s="26"/>
    </row>
    <row r="713" spans="1:6" ht="13" x14ac:dyDescent="0.25">
      <c r="A713" s="6"/>
      <c r="B713" s="6"/>
      <c r="C713" s="13"/>
      <c r="F713" s="26"/>
    </row>
    <row r="714" spans="1:6" ht="13" x14ac:dyDescent="0.25">
      <c r="A714" s="6"/>
      <c r="B714" s="6"/>
      <c r="C714" s="13"/>
      <c r="F714" s="26"/>
    </row>
    <row r="715" spans="1:6" ht="13" x14ac:dyDescent="0.25">
      <c r="A715" s="6"/>
      <c r="B715" s="6"/>
      <c r="C715" s="13"/>
      <c r="F715" s="26"/>
    </row>
    <row r="716" spans="1:6" ht="13" x14ac:dyDescent="0.25">
      <c r="A716" s="6"/>
      <c r="B716" s="6"/>
      <c r="C716" s="13"/>
      <c r="F716" s="26"/>
    </row>
    <row r="717" spans="1:6" ht="13" x14ac:dyDescent="0.25">
      <c r="A717" s="6"/>
      <c r="B717" s="6"/>
      <c r="C717" s="13"/>
      <c r="F717" s="26"/>
    </row>
    <row r="718" spans="1:6" ht="13" x14ac:dyDescent="0.25">
      <c r="A718" s="6"/>
      <c r="B718" s="6"/>
      <c r="C718" s="13"/>
      <c r="F718" s="26"/>
    </row>
    <row r="719" spans="1:6" ht="13" x14ac:dyDescent="0.25">
      <c r="A719" s="6"/>
      <c r="B719" s="6"/>
      <c r="C719" s="13"/>
      <c r="F719" s="26"/>
    </row>
    <row r="720" spans="1:6" ht="13" x14ac:dyDescent="0.25">
      <c r="A720" s="6"/>
      <c r="B720" s="6"/>
      <c r="C720" s="13"/>
      <c r="F720" s="26"/>
    </row>
    <row r="721" spans="1:6" ht="13" x14ac:dyDescent="0.25">
      <c r="A721" s="6"/>
      <c r="B721" s="6"/>
      <c r="C721" s="13"/>
      <c r="F721" s="26"/>
    </row>
    <row r="722" spans="1:6" ht="13" x14ac:dyDescent="0.25">
      <c r="A722" s="6"/>
      <c r="B722" s="6"/>
      <c r="C722" s="13"/>
      <c r="F722" s="26"/>
    </row>
    <row r="723" spans="1:6" ht="13" x14ac:dyDescent="0.25">
      <c r="A723" s="6"/>
      <c r="B723" s="6"/>
      <c r="C723" s="13"/>
      <c r="F723" s="26"/>
    </row>
    <row r="724" spans="1:6" ht="13" x14ac:dyDescent="0.25">
      <c r="A724" s="6"/>
      <c r="B724" s="6"/>
      <c r="C724" s="13"/>
      <c r="F724" s="26"/>
    </row>
    <row r="725" spans="1:6" ht="13" x14ac:dyDescent="0.25">
      <c r="A725" s="6"/>
      <c r="B725" s="6"/>
      <c r="C725" s="13"/>
      <c r="F725" s="26"/>
    </row>
    <row r="726" spans="1:6" ht="13" x14ac:dyDescent="0.25">
      <c r="A726" s="6"/>
      <c r="B726" s="6"/>
      <c r="C726" s="13"/>
      <c r="F726" s="26"/>
    </row>
    <row r="727" spans="1:6" ht="13" x14ac:dyDescent="0.25">
      <c r="A727" s="6"/>
      <c r="B727" s="6"/>
      <c r="C727" s="13"/>
      <c r="F727" s="26"/>
    </row>
    <row r="728" spans="1:6" ht="13" x14ac:dyDescent="0.25">
      <c r="A728" s="6"/>
      <c r="B728" s="6"/>
      <c r="C728" s="13"/>
      <c r="F728" s="26"/>
    </row>
    <row r="729" spans="1:6" ht="13" x14ac:dyDescent="0.25">
      <c r="A729" s="6"/>
      <c r="B729" s="6"/>
      <c r="C729" s="13"/>
      <c r="F729" s="26"/>
    </row>
    <row r="730" spans="1:6" ht="13" x14ac:dyDescent="0.25">
      <c r="A730" s="6"/>
      <c r="B730" s="6"/>
      <c r="C730" s="13"/>
      <c r="F730" s="26"/>
    </row>
    <row r="731" spans="1:6" ht="13" x14ac:dyDescent="0.25">
      <c r="A731" s="6"/>
      <c r="B731" s="6"/>
      <c r="C731" s="13"/>
      <c r="F731" s="26"/>
    </row>
    <row r="732" spans="1:6" ht="13" x14ac:dyDescent="0.25">
      <c r="A732" s="6"/>
      <c r="B732" s="6"/>
      <c r="C732" s="13"/>
      <c r="F732" s="26"/>
    </row>
    <row r="733" spans="1:6" ht="13" x14ac:dyDescent="0.25">
      <c r="A733" s="6"/>
      <c r="B733" s="6"/>
      <c r="C733" s="13"/>
      <c r="F733" s="26"/>
    </row>
    <row r="734" spans="1:6" ht="13" x14ac:dyDescent="0.25">
      <c r="A734" s="6"/>
      <c r="B734" s="6"/>
      <c r="C734" s="13"/>
      <c r="F734" s="26"/>
    </row>
    <row r="735" spans="1:6" ht="13" x14ac:dyDescent="0.25">
      <c r="A735" s="6"/>
      <c r="B735" s="6"/>
      <c r="C735" s="13"/>
      <c r="F735" s="26"/>
    </row>
    <row r="736" spans="1:6" ht="13" x14ac:dyDescent="0.25">
      <c r="A736" s="6"/>
      <c r="B736" s="6"/>
      <c r="C736" s="13"/>
      <c r="F736" s="26"/>
    </row>
    <row r="737" spans="1:6" ht="13" x14ac:dyDescent="0.25">
      <c r="A737" s="6"/>
      <c r="B737" s="6"/>
      <c r="C737" s="13"/>
      <c r="F737" s="26"/>
    </row>
    <row r="738" spans="1:6" ht="13" x14ac:dyDescent="0.25">
      <c r="A738" s="6"/>
      <c r="B738" s="6"/>
      <c r="C738" s="13"/>
      <c r="F738" s="26"/>
    </row>
    <row r="739" spans="1:6" ht="13" x14ac:dyDescent="0.25">
      <c r="A739" s="6"/>
      <c r="B739" s="6"/>
      <c r="C739" s="13"/>
      <c r="F739" s="26"/>
    </row>
    <row r="740" spans="1:6" ht="13" x14ac:dyDescent="0.25">
      <c r="A740" s="6"/>
      <c r="B740" s="6"/>
      <c r="C740" s="13"/>
      <c r="F740" s="26"/>
    </row>
    <row r="741" spans="1:6" ht="13" x14ac:dyDescent="0.25">
      <c r="A741" s="6"/>
      <c r="B741" s="6"/>
      <c r="C741" s="13"/>
      <c r="F741" s="26"/>
    </row>
    <row r="742" spans="1:6" ht="13" x14ac:dyDescent="0.25">
      <c r="A742" s="6"/>
      <c r="B742" s="6"/>
      <c r="C742" s="13"/>
      <c r="F742" s="26"/>
    </row>
    <row r="743" spans="1:6" ht="13" x14ac:dyDescent="0.25">
      <c r="A743" s="6"/>
      <c r="B743" s="6"/>
      <c r="C743" s="13"/>
      <c r="F743" s="26"/>
    </row>
    <row r="744" spans="1:6" ht="13" x14ac:dyDescent="0.25">
      <c r="A744" s="6"/>
      <c r="B744" s="6"/>
      <c r="C744" s="13"/>
      <c r="F744" s="26"/>
    </row>
    <row r="745" spans="1:6" ht="13" x14ac:dyDescent="0.25">
      <c r="A745" s="6"/>
      <c r="B745" s="6"/>
      <c r="C745" s="13"/>
      <c r="F745" s="26"/>
    </row>
    <row r="746" spans="1:6" ht="13" x14ac:dyDescent="0.25">
      <c r="A746" s="6"/>
      <c r="B746" s="6"/>
      <c r="C746" s="13"/>
      <c r="F746" s="26"/>
    </row>
    <row r="747" spans="1:6" ht="13" x14ac:dyDescent="0.25">
      <c r="A747" s="6"/>
      <c r="B747" s="6"/>
      <c r="C747" s="13"/>
      <c r="F747" s="26"/>
    </row>
    <row r="748" spans="1:6" ht="13" x14ac:dyDescent="0.25">
      <c r="A748" s="6"/>
      <c r="B748" s="6"/>
      <c r="C748" s="13"/>
      <c r="F748" s="26"/>
    </row>
    <row r="749" spans="1:6" ht="13" x14ac:dyDescent="0.25">
      <c r="A749" s="6"/>
      <c r="B749" s="6"/>
      <c r="C749" s="13"/>
      <c r="F749" s="26"/>
    </row>
    <row r="750" spans="1:6" ht="13" x14ac:dyDescent="0.25">
      <c r="A750" s="6"/>
      <c r="B750" s="6"/>
      <c r="C750" s="13"/>
      <c r="F750" s="26"/>
    </row>
    <row r="751" spans="1:6" ht="13" x14ac:dyDescent="0.25">
      <c r="A751" s="6"/>
      <c r="B751" s="6"/>
      <c r="C751" s="13"/>
      <c r="F751" s="26"/>
    </row>
    <row r="752" spans="1:6" ht="13" x14ac:dyDescent="0.25">
      <c r="A752" s="6"/>
      <c r="B752" s="6"/>
      <c r="C752" s="13"/>
      <c r="F752" s="26"/>
    </row>
    <row r="753" spans="1:6" ht="13" x14ac:dyDescent="0.25">
      <c r="A753" s="6"/>
      <c r="B753" s="6"/>
      <c r="C753" s="13"/>
      <c r="F753" s="26"/>
    </row>
    <row r="754" spans="1:6" ht="13" x14ac:dyDescent="0.25">
      <c r="A754" s="6"/>
      <c r="B754" s="6"/>
      <c r="C754" s="13"/>
      <c r="F754" s="26"/>
    </row>
    <row r="755" spans="1:6" ht="13" x14ac:dyDescent="0.25">
      <c r="A755" s="6"/>
      <c r="B755" s="6"/>
      <c r="C755" s="13"/>
      <c r="F755" s="26"/>
    </row>
    <row r="756" spans="1:6" ht="13" x14ac:dyDescent="0.25">
      <c r="A756" s="6"/>
      <c r="B756" s="6"/>
      <c r="C756" s="13"/>
      <c r="F756" s="26"/>
    </row>
    <row r="757" spans="1:6" ht="13" x14ac:dyDescent="0.25">
      <c r="A757" s="6"/>
      <c r="B757" s="6"/>
      <c r="C757" s="13"/>
      <c r="F757" s="26"/>
    </row>
    <row r="758" spans="1:6" ht="13" x14ac:dyDescent="0.25">
      <c r="A758" s="6"/>
      <c r="B758" s="6"/>
      <c r="C758" s="13"/>
      <c r="F758" s="26"/>
    </row>
    <row r="759" spans="1:6" ht="13" x14ac:dyDescent="0.25">
      <c r="A759" s="6"/>
      <c r="B759" s="6"/>
      <c r="C759" s="13"/>
      <c r="F759" s="26"/>
    </row>
    <row r="760" spans="1:6" ht="13" x14ac:dyDescent="0.25">
      <c r="A760" s="6"/>
      <c r="B760" s="6"/>
      <c r="C760" s="13"/>
      <c r="F760" s="26"/>
    </row>
    <row r="761" spans="1:6" ht="13" x14ac:dyDescent="0.25">
      <c r="A761" s="6"/>
      <c r="B761" s="6"/>
      <c r="C761" s="13"/>
      <c r="F761" s="26"/>
    </row>
    <row r="762" spans="1:6" ht="13" x14ac:dyDescent="0.25">
      <c r="A762" s="6"/>
      <c r="B762" s="6"/>
      <c r="C762" s="13"/>
      <c r="F762" s="26"/>
    </row>
    <row r="763" spans="1:6" ht="13" x14ac:dyDescent="0.25">
      <c r="A763" s="6"/>
      <c r="B763" s="6"/>
      <c r="C763" s="13"/>
      <c r="F763" s="26"/>
    </row>
    <row r="764" spans="1:6" ht="13" x14ac:dyDescent="0.25">
      <c r="A764" s="6"/>
      <c r="B764" s="6"/>
      <c r="C764" s="13"/>
      <c r="F764" s="26"/>
    </row>
    <row r="765" spans="1:6" ht="13" x14ac:dyDescent="0.25">
      <c r="A765" s="6"/>
      <c r="B765" s="6"/>
      <c r="C765" s="13"/>
      <c r="F765" s="26"/>
    </row>
    <row r="766" spans="1:6" ht="13" x14ac:dyDescent="0.25">
      <c r="A766" s="6"/>
      <c r="B766" s="6"/>
      <c r="C766" s="13"/>
      <c r="F766" s="26"/>
    </row>
    <row r="767" spans="1:6" ht="13" x14ac:dyDescent="0.25">
      <c r="A767" s="6"/>
      <c r="B767" s="6"/>
      <c r="C767" s="13"/>
      <c r="F767" s="26"/>
    </row>
    <row r="768" spans="1:6" ht="13" x14ac:dyDescent="0.25">
      <c r="A768" s="6"/>
      <c r="B768" s="6"/>
      <c r="C768" s="13"/>
      <c r="F768" s="26"/>
    </row>
    <row r="769" spans="1:6" ht="13" x14ac:dyDescent="0.25">
      <c r="A769" s="6"/>
      <c r="B769" s="6"/>
      <c r="C769" s="13"/>
      <c r="F769" s="26"/>
    </row>
    <row r="770" spans="1:6" ht="13" x14ac:dyDescent="0.25">
      <c r="A770" s="6"/>
      <c r="B770" s="6"/>
      <c r="C770" s="13"/>
      <c r="F770" s="26"/>
    </row>
    <row r="771" spans="1:6" ht="13" x14ac:dyDescent="0.25">
      <c r="A771" s="6"/>
      <c r="B771" s="6"/>
      <c r="C771" s="13"/>
      <c r="F771" s="26"/>
    </row>
    <row r="772" spans="1:6" ht="13" x14ac:dyDescent="0.25">
      <c r="A772" s="6"/>
      <c r="B772" s="6"/>
      <c r="C772" s="13"/>
      <c r="F772" s="26"/>
    </row>
    <row r="773" spans="1:6" ht="13" x14ac:dyDescent="0.25">
      <c r="A773" s="6"/>
      <c r="B773" s="6"/>
      <c r="C773" s="13"/>
      <c r="F773" s="26"/>
    </row>
    <row r="774" spans="1:6" ht="13" x14ac:dyDescent="0.25">
      <c r="A774" s="6"/>
      <c r="B774" s="6"/>
      <c r="C774" s="13"/>
      <c r="F774" s="26"/>
    </row>
    <row r="775" spans="1:6" ht="13" x14ac:dyDescent="0.25">
      <c r="A775" s="6"/>
      <c r="B775" s="6"/>
      <c r="C775" s="13"/>
      <c r="F775" s="26"/>
    </row>
    <row r="776" spans="1:6" ht="13" x14ac:dyDescent="0.25">
      <c r="A776" s="6"/>
      <c r="B776" s="6"/>
      <c r="C776" s="13"/>
      <c r="F776" s="26"/>
    </row>
    <row r="777" spans="1:6" ht="13" x14ac:dyDescent="0.25">
      <c r="A777" s="6"/>
      <c r="B777" s="6"/>
      <c r="C777" s="13"/>
      <c r="F777" s="26"/>
    </row>
    <row r="778" spans="1:6" ht="13" x14ac:dyDescent="0.25">
      <c r="A778" s="6"/>
      <c r="B778" s="6"/>
      <c r="C778" s="13"/>
      <c r="F778" s="26"/>
    </row>
    <row r="779" spans="1:6" ht="13" x14ac:dyDescent="0.25">
      <c r="A779" s="6"/>
      <c r="B779" s="6"/>
      <c r="C779" s="13"/>
      <c r="F779" s="26"/>
    </row>
    <row r="780" spans="1:6" ht="13" x14ac:dyDescent="0.25">
      <c r="A780" s="6"/>
      <c r="B780" s="6"/>
      <c r="C780" s="13"/>
      <c r="F780" s="26"/>
    </row>
    <row r="781" spans="1:6" ht="13" x14ac:dyDescent="0.25">
      <c r="A781" s="6"/>
      <c r="B781" s="6"/>
      <c r="C781" s="13"/>
      <c r="F781" s="26"/>
    </row>
    <row r="782" spans="1:6" ht="13" x14ac:dyDescent="0.25">
      <c r="A782" s="6"/>
      <c r="B782" s="6"/>
      <c r="C782" s="13"/>
      <c r="F782" s="26"/>
    </row>
    <row r="783" spans="1:6" ht="13" x14ac:dyDescent="0.25">
      <c r="A783" s="6"/>
      <c r="B783" s="6"/>
      <c r="C783" s="13"/>
      <c r="F783" s="26"/>
    </row>
    <row r="784" spans="1:6" ht="13" x14ac:dyDescent="0.25">
      <c r="A784" s="6"/>
      <c r="B784" s="6"/>
      <c r="C784" s="13"/>
      <c r="F784" s="26"/>
    </row>
    <row r="785" spans="1:6" ht="13" x14ac:dyDescent="0.25">
      <c r="A785" s="6"/>
      <c r="B785" s="6"/>
      <c r="C785" s="13"/>
      <c r="F785" s="26"/>
    </row>
    <row r="786" spans="1:6" ht="13" x14ac:dyDescent="0.25">
      <c r="A786" s="6"/>
      <c r="B786" s="6"/>
      <c r="C786" s="13"/>
      <c r="F786" s="26"/>
    </row>
    <row r="787" spans="1:6" ht="13" x14ac:dyDescent="0.25">
      <c r="A787" s="6"/>
      <c r="B787" s="6"/>
      <c r="C787" s="13"/>
      <c r="F787" s="26"/>
    </row>
    <row r="788" spans="1:6" ht="13" x14ac:dyDescent="0.25">
      <c r="A788" s="6"/>
      <c r="B788" s="6"/>
      <c r="C788" s="13"/>
      <c r="F788" s="26"/>
    </row>
    <row r="789" spans="1:6" ht="13" x14ac:dyDescent="0.25">
      <c r="A789" s="6"/>
      <c r="B789" s="6"/>
      <c r="C789" s="13"/>
      <c r="F789" s="26"/>
    </row>
    <row r="790" spans="1:6" ht="13" x14ac:dyDescent="0.25">
      <c r="A790" s="6"/>
      <c r="B790" s="6"/>
      <c r="C790" s="13"/>
      <c r="F790" s="26"/>
    </row>
    <row r="791" spans="1:6" ht="13" x14ac:dyDescent="0.25">
      <c r="A791" s="6"/>
      <c r="B791" s="6"/>
      <c r="C791" s="13"/>
      <c r="F791" s="26"/>
    </row>
    <row r="792" spans="1:6" ht="13" x14ac:dyDescent="0.25">
      <c r="A792" s="6"/>
      <c r="B792" s="6"/>
      <c r="C792" s="13"/>
      <c r="F792" s="26"/>
    </row>
    <row r="793" spans="1:6" ht="13" x14ac:dyDescent="0.25">
      <c r="A793" s="6"/>
      <c r="B793" s="6"/>
      <c r="C793" s="13"/>
      <c r="F793" s="26"/>
    </row>
    <row r="794" spans="1:6" ht="13" x14ac:dyDescent="0.25">
      <c r="A794" s="6"/>
      <c r="B794" s="6"/>
      <c r="C794" s="13"/>
      <c r="F794" s="26"/>
    </row>
    <row r="795" spans="1:6" ht="13" x14ac:dyDescent="0.25">
      <c r="A795" s="6"/>
      <c r="B795" s="6"/>
      <c r="C795" s="13"/>
      <c r="F795" s="26"/>
    </row>
    <row r="796" spans="1:6" ht="13" x14ac:dyDescent="0.25">
      <c r="A796" s="6"/>
      <c r="B796" s="6"/>
      <c r="C796" s="13"/>
      <c r="F796" s="26"/>
    </row>
    <row r="797" spans="1:6" ht="13" x14ac:dyDescent="0.25">
      <c r="A797" s="6"/>
      <c r="B797" s="6"/>
      <c r="C797" s="13"/>
      <c r="F797" s="26"/>
    </row>
    <row r="798" spans="1:6" ht="13" x14ac:dyDescent="0.25">
      <c r="A798" s="6"/>
      <c r="B798" s="6"/>
      <c r="C798" s="13"/>
      <c r="F798" s="26"/>
    </row>
    <row r="799" spans="1:6" ht="13" x14ac:dyDescent="0.25">
      <c r="A799" s="6"/>
      <c r="B799" s="6"/>
      <c r="C799" s="13"/>
      <c r="F799" s="26"/>
    </row>
    <row r="800" spans="1:6" ht="13" x14ac:dyDescent="0.25">
      <c r="A800" s="6"/>
      <c r="B800" s="6"/>
      <c r="C800" s="13"/>
      <c r="F800" s="26"/>
    </row>
    <row r="801" spans="1:6" ht="13" x14ac:dyDescent="0.25">
      <c r="A801" s="6"/>
      <c r="B801" s="6"/>
      <c r="C801" s="13"/>
      <c r="F801" s="26"/>
    </row>
    <row r="802" spans="1:6" ht="13" x14ac:dyDescent="0.25">
      <c r="A802" s="6"/>
      <c r="B802" s="6"/>
      <c r="C802" s="13"/>
      <c r="F802" s="26"/>
    </row>
    <row r="803" spans="1:6" ht="13" x14ac:dyDescent="0.25">
      <c r="A803" s="6"/>
      <c r="B803" s="6"/>
      <c r="C803" s="13"/>
      <c r="F803" s="26"/>
    </row>
    <row r="804" spans="1:6" ht="13" x14ac:dyDescent="0.25">
      <c r="A804" s="6"/>
      <c r="B804" s="6"/>
      <c r="C804" s="13"/>
      <c r="F804" s="26"/>
    </row>
    <row r="805" spans="1:6" ht="13" x14ac:dyDescent="0.25">
      <c r="A805" s="6"/>
      <c r="B805" s="6"/>
      <c r="C805" s="13"/>
      <c r="F805" s="26"/>
    </row>
    <row r="806" spans="1:6" ht="13" x14ac:dyDescent="0.25">
      <c r="A806" s="6"/>
      <c r="B806" s="6"/>
      <c r="C806" s="13"/>
      <c r="F806" s="26"/>
    </row>
    <row r="807" spans="1:6" ht="13" x14ac:dyDescent="0.25">
      <c r="A807" s="6"/>
      <c r="B807" s="6"/>
      <c r="C807" s="13"/>
      <c r="F807" s="26"/>
    </row>
    <row r="808" spans="1:6" ht="13" x14ac:dyDescent="0.25">
      <c r="A808" s="6"/>
      <c r="B808" s="6"/>
      <c r="C808" s="13"/>
      <c r="F808" s="26"/>
    </row>
    <row r="809" spans="1:6" ht="13" x14ac:dyDescent="0.25">
      <c r="A809" s="6"/>
      <c r="B809" s="6"/>
      <c r="C809" s="13"/>
      <c r="F809" s="26"/>
    </row>
    <row r="810" spans="1:6" ht="13" x14ac:dyDescent="0.25">
      <c r="A810" s="6"/>
      <c r="B810" s="6"/>
      <c r="C810" s="13"/>
      <c r="F810" s="26"/>
    </row>
    <row r="811" spans="1:6" ht="13" x14ac:dyDescent="0.25">
      <c r="A811" s="6"/>
      <c r="B811" s="6"/>
      <c r="C811" s="13"/>
      <c r="F811" s="26"/>
    </row>
    <row r="812" spans="1:6" ht="13" x14ac:dyDescent="0.25">
      <c r="A812" s="6"/>
      <c r="B812" s="6"/>
      <c r="C812" s="13"/>
      <c r="F812" s="26"/>
    </row>
    <row r="813" spans="1:6" ht="13" x14ac:dyDescent="0.25">
      <c r="A813" s="6"/>
      <c r="B813" s="6"/>
      <c r="C813" s="13"/>
      <c r="F813" s="26"/>
    </row>
    <row r="814" spans="1:6" ht="13" x14ac:dyDescent="0.25">
      <c r="A814" s="6"/>
      <c r="B814" s="6"/>
      <c r="C814" s="13"/>
      <c r="F814" s="26"/>
    </row>
    <row r="815" spans="1:6" ht="13" x14ac:dyDescent="0.25">
      <c r="A815" s="6"/>
      <c r="B815" s="6"/>
      <c r="C815" s="13"/>
      <c r="F815" s="26"/>
    </row>
    <row r="816" spans="1:6" ht="13" x14ac:dyDescent="0.25">
      <c r="A816" s="6"/>
      <c r="B816" s="6"/>
      <c r="C816" s="13"/>
      <c r="F816" s="26"/>
    </row>
    <row r="817" spans="1:6" ht="13" x14ac:dyDescent="0.25">
      <c r="A817" s="6"/>
      <c r="B817" s="6"/>
      <c r="C817" s="13"/>
      <c r="F817" s="26"/>
    </row>
    <row r="818" spans="1:6" ht="13" x14ac:dyDescent="0.25">
      <c r="A818" s="6"/>
      <c r="B818" s="6"/>
      <c r="C818" s="13"/>
      <c r="F818" s="26"/>
    </row>
    <row r="819" spans="1:6" ht="13" x14ac:dyDescent="0.25">
      <c r="A819" s="6"/>
      <c r="B819" s="6"/>
      <c r="C819" s="13"/>
      <c r="F819" s="26"/>
    </row>
    <row r="820" spans="1:6" ht="13" x14ac:dyDescent="0.25">
      <c r="A820" s="6"/>
      <c r="B820" s="6"/>
      <c r="C820" s="13"/>
      <c r="F820" s="26"/>
    </row>
    <row r="821" spans="1:6" ht="13" x14ac:dyDescent="0.25">
      <c r="A821" s="6"/>
      <c r="B821" s="6"/>
      <c r="C821" s="13"/>
      <c r="F821" s="26"/>
    </row>
    <row r="822" spans="1:6" ht="13" x14ac:dyDescent="0.25">
      <c r="A822" s="6"/>
      <c r="B822" s="6"/>
      <c r="C822" s="13"/>
      <c r="F822" s="26"/>
    </row>
    <row r="823" spans="1:6" ht="13" x14ac:dyDescent="0.25">
      <c r="A823" s="6"/>
      <c r="B823" s="6"/>
      <c r="C823" s="13"/>
      <c r="F823" s="26"/>
    </row>
    <row r="824" spans="1:6" ht="13" x14ac:dyDescent="0.25">
      <c r="A824" s="6"/>
      <c r="B824" s="6"/>
      <c r="C824" s="13"/>
      <c r="F824" s="26"/>
    </row>
    <row r="825" spans="1:6" ht="13" x14ac:dyDescent="0.25">
      <c r="A825" s="6"/>
      <c r="B825" s="6"/>
      <c r="C825" s="13"/>
      <c r="F825" s="26"/>
    </row>
    <row r="826" spans="1:6" ht="13" x14ac:dyDescent="0.25">
      <c r="A826" s="6"/>
      <c r="B826" s="6"/>
      <c r="C826" s="13"/>
      <c r="F826" s="26"/>
    </row>
    <row r="827" spans="1:6" ht="13" x14ac:dyDescent="0.25">
      <c r="A827" s="6"/>
      <c r="B827" s="6"/>
      <c r="C827" s="13"/>
      <c r="F827" s="26"/>
    </row>
    <row r="828" spans="1:6" ht="13" x14ac:dyDescent="0.25">
      <c r="A828" s="6"/>
      <c r="B828" s="6"/>
      <c r="C828" s="13"/>
      <c r="F828" s="26"/>
    </row>
    <row r="829" spans="1:6" ht="13" x14ac:dyDescent="0.25">
      <c r="A829" s="6"/>
      <c r="B829" s="6"/>
      <c r="C829" s="13"/>
      <c r="F829" s="26"/>
    </row>
    <row r="830" spans="1:6" ht="13" x14ac:dyDescent="0.25">
      <c r="A830" s="6"/>
      <c r="B830" s="6"/>
      <c r="C830" s="13"/>
      <c r="F830" s="26"/>
    </row>
    <row r="831" spans="1:6" ht="13" x14ac:dyDescent="0.25">
      <c r="A831" s="6"/>
      <c r="B831" s="6"/>
      <c r="C831" s="13"/>
      <c r="F831" s="26"/>
    </row>
    <row r="832" spans="1:6" ht="13" x14ac:dyDescent="0.25">
      <c r="A832" s="6"/>
      <c r="B832" s="6"/>
      <c r="C832" s="13"/>
      <c r="F832" s="26"/>
    </row>
    <row r="833" spans="1:6" ht="13" x14ac:dyDescent="0.25">
      <c r="A833" s="6"/>
      <c r="B833" s="6"/>
      <c r="C833" s="13"/>
      <c r="F833" s="26"/>
    </row>
    <row r="834" spans="1:6" ht="13" x14ac:dyDescent="0.25">
      <c r="A834" s="6"/>
      <c r="B834" s="6"/>
      <c r="C834" s="13"/>
      <c r="F834" s="26"/>
    </row>
    <row r="835" spans="1:6" ht="13" x14ac:dyDescent="0.25">
      <c r="A835" s="6"/>
      <c r="B835" s="6"/>
      <c r="C835" s="13"/>
      <c r="F835" s="26"/>
    </row>
    <row r="836" spans="1:6" ht="13" x14ac:dyDescent="0.25">
      <c r="A836" s="6"/>
      <c r="B836" s="6"/>
      <c r="C836" s="13"/>
      <c r="F836" s="26"/>
    </row>
    <row r="837" spans="1:6" ht="13" x14ac:dyDescent="0.25">
      <c r="A837" s="6"/>
      <c r="B837" s="6"/>
      <c r="C837" s="13"/>
      <c r="F837" s="26"/>
    </row>
    <row r="838" spans="1:6" ht="13" x14ac:dyDescent="0.25">
      <c r="A838" s="6"/>
      <c r="B838" s="6"/>
      <c r="C838" s="13"/>
      <c r="F838" s="26"/>
    </row>
    <row r="839" spans="1:6" ht="13" x14ac:dyDescent="0.25">
      <c r="A839" s="6"/>
      <c r="B839" s="6"/>
      <c r="C839" s="13"/>
      <c r="F839" s="26"/>
    </row>
    <row r="840" spans="1:6" ht="13" x14ac:dyDescent="0.25">
      <c r="A840" s="6"/>
      <c r="B840" s="6"/>
      <c r="C840" s="13"/>
      <c r="F840" s="26"/>
    </row>
    <row r="841" spans="1:6" ht="13" x14ac:dyDescent="0.25">
      <c r="A841" s="6"/>
      <c r="B841" s="6"/>
      <c r="C841" s="13"/>
      <c r="F841" s="26"/>
    </row>
    <row r="842" spans="1:6" ht="13" x14ac:dyDescent="0.25">
      <c r="A842" s="6"/>
      <c r="B842" s="6"/>
      <c r="C842" s="13"/>
      <c r="F842" s="26"/>
    </row>
    <row r="843" spans="1:6" ht="13" x14ac:dyDescent="0.25">
      <c r="A843" s="6"/>
      <c r="B843" s="6"/>
      <c r="C843" s="13"/>
      <c r="F843" s="26"/>
    </row>
    <row r="844" spans="1:6" ht="13" x14ac:dyDescent="0.25">
      <c r="A844" s="6"/>
      <c r="B844" s="6"/>
      <c r="C844" s="13"/>
      <c r="F844" s="26"/>
    </row>
    <row r="845" spans="1:6" ht="13" x14ac:dyDescent="0.25">
      <c r="A845" s="6"/>
      <c r="B845" s="6"/>
      <c r="C845" s="13"/>
      <c r="F845" s="26"/>
    </row>
    <row r="846" spans="1:6" ht="13" x14ac:dyDescent="0.25">
      <c r="A846" s="6"/>
      <c r="B846" s="6"/>
      <c r="C846" s="13"/>
      <c r="F846" s="26"/>
    </row>
    <row r="847" spans="1:6" ht="13" x14ac:dyDescent="0.25">
      <c r="A847" s="6"/>
      <c r="B847" s="6"/>
      <c r="C847" s="13"/>
      <c r="F847" s="26"/>
    </row>
    <row r="848" spans="1:6" ht="13" x14ac:dyDescent="0.25">
      <c r="A848" s="6"/>
      <c r="B848" s="6"/>
      <c r="C848" s="13"/>
      <c r="F848" s="26"/>
    </row>
    <row r="849" spans="1:6" ht="13" x14ac:dyDescent="0.25">
      <c r="A849" s="6"/>
      <c r="B849" s="6"/>
      <c r="C849" s="13"/>
      <c r="F849" s="26"/>
    </row>
    <row r="850" spans="1:6" ht="13" x14ac:dyDescent="0.25">
      <c r="A850" s="6"/>
      <c r="B850" s="6"/>
      <c r="C850" s="13"/>
      <c r="F850" s="26"/>
    </row>
    <row r="851" spans="1:6" ht="13" x14ac:dyDescent="0.25">
      <c r="A851" s="6"/>
      <c r="B851" s="6"/>
      <c r="C851" s="13"/>
      <c r="F851" s="26"/>
    </row>
    <row r="852" spans="1:6" ht="13" x14ac:dyDescent="0.25">
      <c r="A852" s="6"/>
      <c r="B852" s="6"/>
      <c r="C852" s="13"/>
      <c r="F852" s="26"/>
    </row>
    <row r="853" spans="1:6" ht="13" x14ac:dyDescent="0.25">
      <c r="A853" s="6"/>
      <c r="B853" s="6"/>
      <c r="C853" s="13"/>
      <c r="F853" s="26"/>
    </row>
    <row r="854" spans="1:6" ht="13" x14ac:dyDescent="0.25">
      <c r="A854" s="6"/>
      <c r="B854" s="6"/>
      <c r="C854" s="13"/>
      <c r="F854" s="26"/>
    </row>
    <row r="855" spans="1:6" ht="13" x14ac:dyDescent="0.25">
      <c r="A855" s="6"/>
      <c r="B855" s="6"/>
      <c r="C855" s="13"/>
      <c r="F855" s="26"/>
    </row>
    <row r="856" spans="1:6" ht="13" x14ac:dyDescent="0.25">
      <c r="A856" s="6"/>
      <c r="B856" s="6"/>
      <c r="C856" s="13"/>
      <c r="F856" s="26"/>
    </row>
    <row r="857" spans="1:6" ht="13" x14ac:dyDescent="0.25">
      <c r="A857" s="6"/>
      <c r="B857" s="6"/>
      <c r="C857" s="13"/>
      <c r="F857" s="26"/>
    </row>
    <row r="858" spans="1:6" ht="13" x14ac:dyDescent="0.25">
      <c r="A858" s="6"/>
      <c r="B858" s="6"/>
      <c r="C858" s="13"/>
      <c r="F858" s="26"/>
    </row>
    <row r="859" spans="1:6" ht="13" x14ac:dyDescent="0.25">
      <c r="A859" s="6"/>
      <c r="B859" s="6"/>
      <c r="C859" s="13"/>
      <c r="F859" s="26"/>
    </row>
    <row r="860" spans="1:6" ht="13" x14ac:dyDescent="0.25">
      <c r="A860" s="6"/>
      <c r="B860" s="6"/>
      <c r="C860" s="13"/>
      <c r="F860" s="26"/>
    </row>
    <row r="861" spans="1:6" ht="13" x14ac:dyDescent="0.25">
      <c r="A861" s="6"/>
      <c r="B861" s="6"/>
      <c r="C861" s="13"/>
      <c r="F861" s="26"/>
    </row>
    <row r="862" spans="1:6" ht="13" x14ac:dyDescent="0.25">
      <c r="A862" s="6"/>
      <c r="B862" s="6"/>
      <c r="C862" s="13"/>
      <c r="F862" s="26"/>
    </row>
    <row r="863" spans="1:6" ht="13" x14ac:dyDescent="0.25">
      <c r="A863" s="6"/>
      <c r="B863" s="6"/>
      <c r="C863" s="13"/>
      <c r="F863" s="26"/>
    </row>
    <row r="864" spans="1:6" ht="13" x14ac:dyDescent="0.25">
      <c r="A864" s="6"/>
      <c r="B864" s="6"/>
      <c r="C864" s="13"/>
      <c r="F864" s="26"/>
    </row>
    <row r="865" spans="1:6" ht="13" x14ac:dyDescent="0.25">
      <c r="A865" s="6"/>
      <c r="B865" s="6"/>
      <c r="C865" s="13"/>
      <c r="F865" s="26"/>
    </row>
    <row r="866" spans="1:6" ht="13" x14ac:dyDescent="0.25">
      <c r="A866" s="6"/>
      <c r="B866" s="6"/>
      <c r="C866" s="13"/>
      <c r="F866" s="26"/>
    </row>
    <row r="867" spans="1:6" ht="13" x14ac:dyDescent="0.25">
      <c r="A867" s="6"/>
      <c r="B867" s="6"/>
      <c r="C867" s="13"/>
      <c r="F867" s="26"/>
    </row>
    <row r="868" spans="1:6" ht="13" x14ac:dyDescent="0.25">
      <c r="A868" s="6"/>
      <c r="B868" s="6"/>
      <c r="C868" s="13"/>
      <c r="F868" s="26"/>
    </row>
    <row r="869" spans="1:6" ht="13" x14ac:dyDescent="0.25">
      <c r="A869" s="6"/>
      <c r="B869" s="6"/>
      <c r="C869" s="13"/>
      <c r="F869" s="26"/>
    </row>
    <row r="870" spans="1:6" ht="13" x14ac:dyDescent="0.25">
      <c r="A870" s="6"/>
      <c r="B870" s="6"/>
      <c r="C870" s="13"/>
      <c r="F870" s="26"/>
    </row>
    <row r="871" spans="1:6" ht="13" x14ac:dyDescent="0.25">
      <c r="A871" s="6"/>
      <c r="B871" s="6"/>
      <c r="C871" s="13"/>
      <c r="F871" s="26"/>
    </row>
    <row r="872" spans="1:6" ht="13" x14ac:dyDescent="0.25">
      <c r="A872" s="6"/>
      <c r="B872" s="6"/>
      <c r="C872" s="13"/>
      <c r="F872" s="26"/>
    </row>
    <row r="873" spans="1:6" ht="13" x14ac:dyDescent="0.25">
      <c r="A873" s="6"/>
      <c r="B873" s="6"/>
      <c r="C873" s="13"/>
      <c r="F873" s="26"/>
    </row>
    <row r="874" spans="1:6" ht="13" x14ac:dyDescent="0.25">
      <c r="A874" s="6"/>
      <c r="B874" s="6"/>
      <c r="C874" s="13"/>
      <c r="F874" s="26"/>
    </row>
    <row r="875" spans="1:6" ht="13" x14ac:dyDescent="0.25">
      <c r="A875" s="6"/>
      <c r="B875" s="6"/>
      <c r="C875" s="13"/>
      <c r="F875" s="26"/>
    </row>
    <row r="876" spans="1:6" ht="13" x14ac:dyDescent="0.25">
      <c r="A876" s="6"/>
      <c r="B876" s="6"/>
      <c r="C876" s="13"/>
      <c r="F876" s="26"/>
    </row>
    <row r="877" spans="1:6" ht="13" x14ac:dyDescent="0.25">
      <c r="A877" s="6"/>
      <c r="B877" s="6"/>
      <c r="C877" s="13"/>
      <c r="F877" s="26"/>
    </row>
    <row r="878" spans="1:6" ht="13" x14ac:dyDescent="0.25">
      <c r="A878" s="6"/>
      <c r="B878" s="6"/>
      <c r="C878" s="13"/>
      <c r="F878" s="26"/>
    </row>
    <row r="879" spans="1:6" ht="13" x14ac:dyDescent="0.25">
      <c r="A879" s="6"/>
      <c r="B879" s="6"/>
      <c r="C879" s="13"/>
      <c r="F879" s="26"/>
    </row>
    <row r="880" spans="1:6" ht="13" x14ac:dyDescent="0.25">
      <c r="A880" s="6"/>
      <c r="B880" s="6"/>
      <c r="C880" s="13"/>
      <c r="F880" s="26"/>
    </row>
    <row r="881" spans="1:6" ht="13" x14ac:dyDescent="0.25">
      <c r="A881" s="6"/>
      <c r="B881" s="6"/>
      <c r="C881" s="13"/>
      <c r="F881" s="26"/>
    </row>
    <row r="882" spans="1:6" ht="13" x14ac:dyDescent="0.25">
      <c r="A882" s="6"/>
      <c r="B882" s="6"/>
      <c r="C882" s="13"/>
      <c r="F882" s="26"/>
    </row>
    <row r="883" spans="1:6" ht="13" x14ac:dyDescent="0.25">
      <c r="A883" s="6"/>
      <c r="B883" s="6"/>
      <c r="C883" s="13"/>
      <c r="F883" s="26"/>
    </row>
    <row r="884" spans="1:6" ht="13" x14ac:dyDescent="0.25">
      <c r="A884" s="6"/>
      <c r="B884" s="6"/>
      <c r="C884" s="13"/>
      <c r="F884" s="26"/>
    </row>
    <row r="885" spans="1:6" ht="13" x14ac:dyDescent="0.25">
      <c r="A885" s="6"/>
      <c r="B885" s="6"/>
      <c r="C885" s="13"/>
      <c r="F885" s="26"/>
    </row>
    <row r="886" spans="1:6" ht="13" x14ac:dyDescent="0.25">
      <c r="A886" s="6"/>
      <c r="B886" s="6"/>
      <c r="C886" s="13"/>
      <c r="F886" s="26"/>
    </row>
    <row r="887" spans="1:6" ht="13" x14ac:dyDescent="0.25">
      <c r="A887" s="6"/>
      <c r="B887" s="6"/>
      <c r="C887" s="13"/>
      <c r="F887" s="26"/>
    </row>
    <row r="888" spans="1:6" ht="13" x14ac:dyDescent="0.25">
      <c r="A888" s="6"/>
      <c r="B888" s="6"/>
      <c r="C888" s="13"/>
      <c r="F888" s="26"/>
    </row>
    <row r="889" spans="1:6" ht="13" x14ac:dyDescent="0.25">
      <c r="A889" s="6"/>
      <c r="B889" s="6"/>
      <c r="C889" s="13"/>
      <c r="F889" s="26"/>
    </row>
    <row r="890" spans="1:6" ht="13" x14ac:dyDescent="0.25">
      <c r="A890" s="6"/>
      <c r="B890" s="6"/>
      <c r="C890" s="13"/>
      <c r="F890" s="26"/>
    </row>
    <row r="891" spans="1:6" ht="13" x14ac:dyDescent="0.25">
      <c r="A891" s="6"/>
      <c r="B891" s="6"/>
      <c r="C891" s="13"/>
      <c r="F891" s="26"/>
    </row>
    <row r="892" spans="1:6" ht="13" x14ac:dyDescent="0.25">
      <c r="A892" s="6"/>
      <c r="B892" s="6"/>
      <c r="C892" s="13"/>
      <c r="F892" s="26"/>
    </row>
    <row r="893" spans="1:6" ht="13" x14ac:dyDescent="0.25">
      <c r="A893" s="6"/>
      <c r="B893" s="6"/>
      <c r="C893" s="13"/>
      <c r="F893" s="26"/>
    </row>
    <row r="894" spans="1:6" ht="13" x14ac:dyDescent="0.25">
      <c r="A894" s="6"/>
      <c r="B894" s="6"/>
      <c r="C894" s="13"/>
      <c r="F894" s="26"/>
    </row>
    <row r="895" spans="1:6" ht="13" x14ac:dyDescent="0.25">
      <c r="A895" s="6"/>
      <c r="B895" s="6"/>
      <c r="C895" s="13"/>
      <c r="F895" s="26"/>
    </row>
    <row r="896" spans="1:6" ht="13" x14ac:dyDescent="0.25">
      <c r="A896" s="6"/>
      <c r="B896" s="6"/>
      <c r="C896" s="13"/>
      <c r="F896" s="26"/>
    </row>
    <row r="897" spans="1:6" ht="13" x14ac:dyDescent="0.25">
      <c r="A897" s="6"/>
      <c r="B897" s="6"/>
      <c r="C897" s="13"/>
      <c r="F897" s="26"/>
    </row>
    <row r="898" spans="1:6" ht="13" x14ac:dyDescent="0.25">
      <c r="A898" s="6"/>
      <c r="B898" s="6"/>
      <c r="C898" s="13"/>
      <c r="F898" s="26"/>
    </row>
    <row r="899" spans="1:6" ht="13" x14ac:dyDescent="0.25">
      <c r="A899" s="6"/>
      <c r="B899" s="6"/>
      <c r="C899" s="13"/>
      <c r="F899" s="26"/>
    </row>
    <row r="900" spans="1:6" ht="13" x14ac:dyDescent="0.25">
      <c r="A900" s="6"/>
      <c r="B900" s="6"/>
      <c r="C900" s="13"/>
      <c r="F900" s="26"/>
    </row>
    <row r="901" spans="1:6" ht="13" x14ac:dyDescent="0.25">
      <c r="A901" s="6"/>
      <c r="B901" s="6"/>
      <c r="C901" s="13"/>
      <c r="F901" s="26"/>
    </row>
    <row r="902" spans="1:6" ht="13" x14ac:dyDescent="0.25">
      <c r="A902" s="6"/>
      <c r="B902" s="6"/>
      <c r="C902" s="13"/>
      <c r="F902" s="26"/>
    </row>
    <row r="903" spans="1:6" ht="13" x14ac:dyDescent="0.25">
      <c r="A903" s="6"/>
      <c r="B903" s="6"/>
      <c r="C903" s="13"/>
      <c r="F903" s="26"/>
    </row>
    <row r="904" spans="1:6" ht="13" x14ac:dyDescent="0.25">
      <c r="A904" s="6"/>
      <c r="B904" s="6"/>
      <c r="C904" s="13"/>
      <c r="F904" s="26"/>
    </row>
    <row r="905" spans="1:6" ht="13" x14ac:dyDescent="0.25">
      <c r="A905" s="6"/>
      <c r="B905" s="6"/>
      <c r="C905" s="13"/>
      <c r="F905" s="26"/>
    </row>
    <row r="906" spans="1:6" ht="13" x14ac:dyDescent="0.25">
      <c r="A906" s="6"/>
      <c r="B906" s="6"/>
      <c r="C906" s="13"/>
      <c r="F906" s="26"/>
    </row>
    <row r="907" spans="1:6" ht="13" x14ac:dyDescent="0.25">
      <c r="A907" s="6"/>
      <c r="B907" s="6"/>
      <c r="C907" s="13"/>
      <c r="F907" s="26"/>
    </row>
    <row r="908" spans="1:6" ht="13" x14ac:dyDescent="0.25">
      <c r="A908" s="6"/>
      <c r="B908" s="6"/>
      <c r="C908" s="13"/>
      <c r="F908" s="26"/>
    </row>
    <row r="909" spans="1:6" ht="13" x14ac:dyDescent="0.25">
      <c r="A909" s="6"/>
      <c r="B909" s="6"/>
      <c r="C909" s="13"/>
      <c r="F909" s="26"/>
    </row>
    <row r="910" spans="1:6" ht="13" x14ac:dyDescent="0.25">
      <c r="A910" s="6"/>
      <c r="B910" s="6"/>
      <c r="C910" s="13"/>
      <c r="F910" s="26"/>
    </row>
    <row r="911" spans="1:6" ht="13" x14ac:dyDescent="0.25">
      <c r="A911" s="6"/>
      <c r="B911" s="6"/>
      <c r="C911" s="13"/>
      <c r="F911" s="26"/>
    </row>
    <row r="912" spans="1:6" ht="13" x14ac:dyDescent="0.25">
      <c r="A912" s="6"/>
      <c r="B912" s="6"/>
      <c r="C912" s="13"/>
      <c r="F912" s="26"/>
    </row>
    <row r="913" spans="1:6" ht="13" x14ac:dyDescent="0.25">
      <c r="A913" s="6"/>
      <c r="B913" s="6"/>
      <c r="C913" s="13"/>
      <c r="F913" s="26"/>
    </row>
    <row r="914" spans="1:6" ht="13" x14ac:dyDescent="0.25">
      <c r="A914" s="6"/>
      <c r="B914" s="6"/>
      <c r="C914" s="13"/>
      <c r="F914" s="26"/>
    </row>
    <row r="915" spans="1:6" ht="13" x14ac:dyDescent="0.25">
      <c r="A915" s="6"/>
      <c r="B915" s="6"/>
      <c r="C915" s="13"/>
      <c r="F915" s="26"/>
    </row>
    <row r="916" spans="1:6" ht="13" x14ac:dyDescent="0.25">
      <c r="A916" s="6"/>
      <c r="B916" s="6"/>
      <c r="C916" s="13"/>
      <c r="F916" s="26"/>
    </row>
    <row r="917" spans="1:6" ht="13" x14ac:dyDescent="0.25">
      <c r="A917" s="6"/>
      <c r="B917" s="6"/>
      <c r="C917" s="13"/>
      <c r="F917" s="26"/>
    </row>
    <row r="918" spans="1:6" ht="13" x14ac:dyDescent="0.25">
      <c r="A918" s="6"/>
      <c r="B918" s="6"/>
      <c r="C918" s="13"/>
      <c r="F918" s="26"/>
    </row>
    <row r="919" spans="1:6" ht="13" x14ac:dyDescent="0.25">
      <c r="A919" s="6"/>
      <c r="B919" s="6"/>
      <c r="C919" s="13"/>
      <c r="F919" s="26"/>
    </row>
    <row r="920" spans="1:6" ht="13" x14ac:dyDescent="0.25">
      <c r="A920" s="6"/>
      <c r="B920" s="6"/>
      <c r="C920" s="13"/>
      <c r="F920" s="26"/>
    </row>
    <row r="921" spans="1:6" ht="13" x14ac:dyDescent="0.25">
      <c r="A921" s="6"/>
      <c r="B921" s="6"/>
      <c r="C921" s="13"/>
      <c r="F921" s="26"/>
    </row>
    <row r="922" spans="1:6" ht="13" x14ac:dyDescent="0.25">
      <c r="A922" s="6"/>
      <c r="B922" s="6"/>
      <c r="C922" s="13"/>
      <c r="F922" s="26"/>
    </row>
    <row r="923" spans="1:6" ht="13" x14ac:dyDescent="0.25">
      <c r="A923" s="6"/>
      <c r="B923" s="6"/>
      <c r="C923" s="13"/>
      <c r="F923" s="26"/>
    </row>
    <row r="924" spans="1:6" ht="13" x14ac:dyDescent="0.25">
      <c r="A924" s="6"/>
      <c r="B924" s="6"/>
      <c r="C924" s="13"/>
      <c r="F924" s="26"/>
    </row>
    <row r="925" spans="1:6" ht="13" x14ac:dyDescent="0.25">
      <c r="A925" s="6"/>
      <c r="B925" s="6"/>
      <c r="C925" s="13"/>
      <c r="F925" s="26"/>
    </row>
    <row r="926" spans="1:6" ht="13" x14ac:dyDescent="0.25">
      <c r="A926" s="6"/>
      <c r="B926" s="6"/>
      <c r="C926" s="13"/>
      <c r="F926" s="26"/>
    </row>
    <row r="927" spans="1:6" ht="13" x14ac:dyDescent="0.25">
      <c r="A927" s="6"/>
      <c r="B927" s="6"/>
      <c r="C927" s="13"/>
      <c r="F927" s="26"/>
    </row>
    <row r="928" spans="1:6" ht="13" x14ac:dyDescent="0.25">
      <c r="A928" s="6"/>
      <c r="B928" s="6"/>
      <c r="C928" s="13"/>
      <c r="F928" s="26"/>
    </row>
    <row r="929" spans="1:6" ht="13" x14ac:dyDescent="0.25">
      <c r="A929" s="6"/>
      <c r="B929" s="6"/>
      <c r="C929" s="13"/>
      <c r="F929" s="26"/>
    </row>
    <row r="930" spans="1:6" ht="13" x14ac:dyDescent="0.25">
      <c r="A930" s="6"/>
      <c r="B930" s="6"/>
      <c r="C930" s="13"/>
      <c r="F930" s="26"/>
    </row>
    <row r="931" spans="1:6" ht="13" x14ac:dyDescent="0.25">
      <c r="A931" s="6"/>
      <c r="B931" s="6"/>
      <c r="C931" s="13"/>
      <c r="F931" s="26"/>
    </row>
    <row r="932" spans="1:6" ht="13" x14ac:dyDescent="0.25">
      <c r="A932" s="6"/>
      <c r="B932" s="6"/>
      <c r="C932" s="13"/>
      <c r="F932" s="26"/>
    </row>
    <row r="933" spans="1:6" ht="13" x14ac:dyDescent="0.25">
      <c r="A933" s="6"/>
      <c r="B933" s="6"/>
      <c r="C933" s="13"/>
      <c r="F933" s="26"/>
    </row>
    <row r="934" spans="1:6" ht="13" x14ac:dyDescent="0.25">
      <c r="A934" s="6"/>
      <c r="B934" s="6"/>
      <c r="C934" s="13"/>
      <c r="F934" s="26"/>
    </row>
    <row r="935" spans="1:6" ht="13" x14ac:dyDescent="0.25">
      <c r="A935" s="6"/>
      <c r="B935" s="6"/>
      <c r="C935" s="13"/>
      <c r="F935" s="26"/>
    </row>
    <row r="936" spans="1:6" ht="13" x14ac:dyDescent="0.25">
      <c r="A936" s="6"/>
      <c r="B936" s="6"/>
      <c r="C936" s="13"/>
      <c r="F936" s="26"/>
    </row>
    <row r="937" spans="1:6" ht="13" x14ac:dyDescent="0.25">
      <c r="A937" s="6"/>
      <c r="B937" s="6"/>
      <c r="C937" s="13"/>
      <c r="F937" s="26"/>
    </row>
    <row r="938" spans="1:6" ht="13" x14ac:dyDescent="0.25">
      <c r="A938" s="6"/>
      <c r="B938" s="6"/>
      <c r="C938" s="13"/>
      <c r="F938" s="26"/>
    </row>
    <row r="939" spans="1:6" ht="13" x14ac:dyDescent="0.25">
      <c r="A939" s="6"/>
      <c r="B939" s="6"/>
      <c r="C939" s="13"/>
      <c r="F939" s="26"/>
    </row>
    <row r="940" spans="1:6" ht="13" x14ac:dyDescent="0.25">
      <c r="A940" s="6"/>
      <c r="B940" s="6"/>
      <c r="C940" s="13"/>
      <c r="F940" s="26"/>
    </row>
    <row r="941" spans="1:6" ht="13" x14ac:dyDescent="0.25">
      <c r="A941" s="6"/>
      <c r="B941" s="6"/>
      <c r="C941" s="13"/>
      <c r="F941" s="26"/>
    </row>
    <row r="942" spans="1:6" ht="13" x14ac:dyDescent="0.25">
      <c r="A942" s="6"/>
      <c r="B942" s="6"/>
      <c r="C942" s="13"/>
      <c r="F942" s="26"/>
    </row>
    <row r="943" spans="1:6" ht="13" x14ac:dyDescent="0.25">
      <c r="A943" s="6"/>
      <c r="B943" s="6"/>
      <c r="C943" s="13"/>
      <c r="F943" s="26"/>
    </row>
    <row r="944" spans="1:6" ht="13" x14ac:dyDescent="0.25">
      <c r="A944" s="6"/>
      <c r="B944" s="6"/>
      <c r="C944" s="13"/>
      <c r="F944" s="26"/>
    </row>
    <row r="945" spans="1:6" ht="13" x14ac:dyDescent="0.25">
      <c r="A945" s="6"/>
      <c r="B945" s="6"/>
      <c r="C945" s="13"/>
      <c r="F945" s="26"/>
    </row>
    <row r="946" spans="1:6" ht="13" x14ac:dyDescent="0.25">
      <c r="A946" s="6"/>
      <c r="B946" s="6"/>
      <c r="C946" s="13"/>
      <c r="F946" s="26"/>
    </row>
    <row r="947" spans="1:6" ht="13" x14ac:dyDescent="0.25">
      <c r="A947" s="6"/>
      <c r="B947" s="6"/>
      <c r="C947" s="13"/>
      <c r="F947" s="26"/>
    </row>
    <row r="948" spans="1:6" ht="13" x14ac:dyDescent="0.25">
      <c r="A948" s="6"/>
      <c r="B948" s="6"/>
      <c r="C948" s="13"/>
      <c r="F948" s="26"/>
    </row>
    <row r="949" spans="1:6" ht="13" x14ac:dyDescent="0.25">
      <c r="A949" s="6"/>
      <c r="B949" s="6"/>
      <c r="C949" s="13"/>
      <c r="F949" s="26"/>
    </row>
    <row r="950" spans="1:6" ht="13" x14ac:dyDescent="0.25">
      <c r="A950" s="6"/>
      <c r="B950" s="6"/>
      <c r="C950" s="13"/>
      <c r="F950" s="26"/>
    </row>
    <row r="951" spans="1:6" ht="13" x14ac:dyDescent="0.25">
      <c r="A951" s="6"/>
      <c r="B951" s="6"/>
      <c r="C951" s="13"/>
      <c r="F951" s="26"/>
    </row>
    <row r="952" spans="1:6" ht="13" x14ac:dyDescent="0.25">
      <c r="A952" s="6"/>
      <c r="B952" s="6"/>
      <c r="C952" s="13"/>
      <c r="F952" s="26"/>
    </row>
    <row r="953" spans="1:6" ht="13" x14ac:dyDescent="0.25">
      <c r="A953" s="6"/>
      <c r="B953" s="6"/>
      <c r="C953" s="13"/>
      <c r="F953" s="26"/>
    </row>
    <row r="954" spans="1:6" ht="13" x14ac:dyDescent="0.25">
      <c r="A954" s="6"/>
      <c r="B954" s="6"/>
      <c r="C954" s="13"/>
      <c r="F954" s="26"/>
    </row>
    <row r="955" spans="1:6" ht="13" x14ac:dyDescent="0.25">
      <c r="A955" s="6"/>
      <c r="B955" s="6"/>
      <c r="C955" s="13"/>
      <c r="F955" s="26"/>
    </row>
    <row r="956" spans="1:6" ht="13" x14ac:dyDescent="0.25">
      <c r="A956" s="6"/>
      <c r="B956" s="6"/>
      <c r="C956" s="13"/>
      <c r="F956" s="26"/>
    </row>
    <row r="957" spans="1:6" ht="13" x14ac:dyDescent="0.25">
      <c r="A957" s="6"/>
      <c r="B957" s="6"/>
      <c r="C957" s="13"/>
      <c r="F957" s="26"/>
    </row>
    <row r="958" spans="1:6" ht="13" x14ac:dyDescent="0.25">
      <c r="A958" s="6"/>
      <c r="B958" s="6"/>
      <c r="C958" s="13"/>
      <c r="F958" s="26"/>
    </row>
    <row r="959" spans="1:6" ht="13" x14ac:dyDescent="0.25">
      <c r="A959" s="6"/>
      <c r="B959" s="6"/>
      <c r="C959" s="13"/>
      <c r="F959" s="26"/>
    </row>
    <row r="960" spans="1:6" ht="13" x14ac:dyDescent="0.25">
      <c r="A960" s="6"/>
      <c r="B960" s="6"/>
      <c r="C960" s="13"/>
      <c r="F960" s="26"/>
    </row>
    <row r="961" spans="1:6" ht="13" x14ac:dyDescent="0.25">
      <c r="A961" s="6"/>
      <c r="B961" s="6"/>
      <c r="C961" s="13"/>
      <c r="F961" s="26"/>
    </row>
    <row r="962" spans="1:6" ht="13" x14ac:dyDescent="0.25">
      <c r="A962" s="6"/>
      <c r="B962" s="6"/>
      <c r="C962" s="13"/>
      <c r="F962" s="26"/>
    </row>
    <row r="963" spans="1:6" ht="13" x14ac:dyDescent="0.25">
      <c r="A963" s="6"/>
      <c r="B963" s="6"/>
      <c r="C963" s="13"/>
      <c r="F963" s="26"/>
    </row>
    <row r="964" spans="1:6" ht="13" x14ac:dyDescent="0.25">
      <c r="A964" s="6"/>
      <c r="B964" s="6"/>
      <c r="C964" s="13"/>
      <c r="F964" s="26"/>
    </row>
    <row r="965" spans="1:6" ht="13" x14ac:dyDescent="0.25">
      <c r="A965" s="6"/>
      <c r="B965" s="6"/>
      <c r="C965" s="13"/>
      <c r="F965" s="26"/>
    </row>
    <row r="966" spans="1:6" ht="13" x14ac:dyDescent="0.25">
      <c r="A966" s="6"/>
      <c r="B966" s="6"/>
      <c r="C966" s="13"/>
      <c r="F966" s="26"/>
    </row>
    <row r="967" spans="1:6" ht="13" x14ac:dyDescent="0.25">
      <c r="A967" s="6"/>
      <c r="B967" s="6"/>
      <c r="C967" s="13"/>
      <c r="F967" s="26"/>
    </row>
    <row r="968" spans="1:6" ht="13" x14ac:dyDescent="0.25">
      <c r="A968" s="6"/>
      <c r="B968" s="6"/>
      <c r="C968" s="13"/>
      <c r="F968" s="26"/>
    </row>
    <row r="969" spans="1:6" ht="13" x14ac:dyDescent="0.25">
      <c r="A969" s="6"/>
      <c r="B969" s="6"/>
      <c r="C969" s="13"/>
      <c r="F969" s="26"/>
    </row>
    <row r="970" spans="1:6" ht="13" x14ac:dyDescent="0.25">
      <c r="A970" s="6"/>
      <c r="B970" s="6"/>
      <c r="C970" s="13"/>
      <c r="F970" s="26"/>
    </row>
    <row r="971" spans="1:6" ht="13" x14ac:dyDescent="0.25">
      <c r="A971" s="6"/>
      <c r="B971" s="6"/>
      <c r="C971" s="13"/>
      <c r="F971" s="26"/>
    </row>
    <row r="972" spans="1:6" ht="13" x14ac:dyDescent="0.25">
      <c r="A972" s="6"/>
      <c r="B972" s="6"/>
      <c r="C972" s="13"/>
      <c r="F972" s="26"/>
    </row>
    <row r="973" spans="1:6" ht="13" x14ac:dyDescent="0.25">
      <c r="A973" s="6"/>
      <c r="B973" s="6"/>
      <c r="C973" s="13"/>
      <c r="F973" s="26"/>
    </row>
    <row r="974" spans="1:6" ht="13" x14ac:dyDescent="0.25">
      <c r="A974" s="6"/>
      <c r="B974" s="6"/>
      <c r="C974" s="13"/>
      <c r="F974" s="26"/>
    </row>
    <row r="975" spans="1:6" ht="13" x14ac:dyDescent="0.25">
      <c r="A975" s="6"/>
      <c r="B975" s="6"/>
      <c r="C975" s="13"/>
      <c r="F975" s="26"/>
    </row>
    <row r="976" spans="1:6" ht="13" x14ac:dyDescent="0.25">
      <c r="A976" s="6"/>
      <c r="B976" s="6"/>
      <c r="C976" s="13"/>
      <c r="F976" s="26"/>
    </row>
  </sheetData>
  <autoFilter ref="D1:D976" xr:uid="{00000000-0009-0000-0000-000005000000}"/>
  <mergeCells count="136">
    <mergeCell ref="B98:B101"/>
    <mergeCell ref="C98:C101"/>
    <mergeCell ref="A98:A101"/>
    <mergeCell ref="B94:B97"/>
    <mergeCell ref="C94:C97"/>
    <mergeCell ref="A86:A89"/>
    <mergeCell ref="B86:B89"/>
    <mergeCell ref="C86:C89"/>
    <mergeCell ref="A90:A93"/>
    <mergeCell ref="B90:B93"/>
    <mergeCell ref="C90:C93"/>
    <mergeCell ref="A94:A97"/>
    <mergeCell ref="B82:B85"/>
    <mergeCell ref="C82:C85"/>
    <mergeCell ref="A74:A77"/>
    <mergeCell ref="B74:B77"/>
    <mergeCell ref="C74:C77"/>
    <mergeCell ref="A78:A81"/>
    <mergeCell ref="B78:B81"/>
    <mergeCell ref="C78:C81"/>
    <mergeCell ref="A82:A85"/>
    <mergeCell ref="A66:A69"/>
    <mergeCell ref="B66:B69"/>
    <mergeCell ref="C66:C69"/>
    <mergeCell ref="A70:A73"/>
    <mergeCell ref="B70:B73"/>
    <mergeCell ref="C70:C73"/>
    <mergeCell ref="B62:B65"/>
    <mergeCell ref="C62:C65"/>
    <mergeCell ref="A54:A57"/>
    <mergeCell ref="B54:B57"/>
    <mergeCell ref="C54:C57"/>
    <mergeCell ref="A58:A61"/>
    <mergeCell ref="B58:B61"/>
    <mergeCell ref="C58:C61"/>
    <mergeCell ref="A62:A65"/>
    <mergeCell ref="B50:B53"/>
    <mergeCell ref="C50:C53"/>
    <mergeCell ref="A46:A49"/>
    <mergeCell ref="B46:B49"/>
    <mergeCell ref="C46:C49"/>
    <mergeCell ref="A50:A53"/>
    <mergeCell ref="B42:B45"/>
    <mergeCell ref="C42:C45"/>
    <mergeCell ref="A34:A37"/>
    <mergeCell ref="B34:B37"/>
    <mergeCell ref="C34:C37"/>
    <mergeCell ref="A38:A41"/>
    <mergeCell ref="B38:B41"/>
    <mergeCell ref="C38:C41"/>
    <mergeCell ref="A42:A45"/>
    <mergeCell ref="A182:A185"/>
    <mergeCell ref="A186:A189"/>
    <mergeCell ref="A190:A193"/>
    <mergeCell ref="A170:A173"/>
    <mergeCell ref="B170:B173"/>
    <mergeCell ref="C170:C173"/>
    <mergeCell ref="A174:A177"/>
    <mergeCell ref="B174:B177"/>
    <mergeCell ref="C174:C177"/>
    <mergeCell ref="A178:A181"/>
    <mergeCell ref="B30:B33"/>
    <mergeCell ref="C30:C33"/>
    <mergeCell ref="A26:A29"/>
    <mergeCell ref="B26:B29"/>
    <mergeCell ref="C26:C29"/>
    <mergeCell ref="A30:A33"/>
    <mergeCell ref="B22:B25"/>
    <mergeCell ref="C22:C25"/>
    <mergeCell ref="A14:A17"/>
    <mergeCell ref="B14:B17"/>
    <mergeCell ref="C14:C17"/>
    <mergeCell ref="A18:A21"/>
    <mergeCell ref="B18:B21"/>
    <mergeCell ref="C18:C21"/>
    <mergeCell ref="A22:A25"/>
    <mergeCell ref="B10:B13"/>
    <mergeCell ref="C10:C13"/>
    <mergeCell ref="A2:A5"/>
    <mergeCell ref="B2:B5"/>
    <mergeCell ref="C2:C5"/>
    <mergeCell ref="A6:A9"/>
    <mergeCell ref="B6:B9"/>
    <mergeCell ref="C6:C9"/>
    <mergeCell ref="A10:A13"/>
    <mergeCell ref="B166:B169"/>
    <mergeCell ref="C166:C169"/>
    <mergeCell ref="A158:A161"/>
    <mergeCell ref="B158:B161"/>
    <mergeCell ref="C158:C161"/>
    <mergeCell ref="A162:A165"/>
    <mergeCell ref="B162:B165"/>
    <mergeCell ref="C162:C165"/>
    <mergeCell ref="A166:A169"/>
    <mergeCell ref="B154:B157"/>
    <mergeCell ref="C154:C157"/>
    <mergeCell ref="A146:A149"/>
    <mergeCell ref="B146:B149"/>
    <mergeCell ref="C146:C149"/>
    <mergeCell ref="A150:A153"/>
    <mergeCell ref="B150:B153"/>
    <mergeCell ref="C150:C153"/>
    <mergeCell ref="A154:A157"/>
    <mergeCell ref="B142:B145"/>
    <mergeCell ref="C142:C145"/>
    <mergeCell ref="A138:A141"/>
    <mergeCell ref="B138:B141"/>
    <mergeCell ref="C138:C141"/>
    <mergeCell ref="A142:A145"/>
    <mergeCell ref="B134:B137"/>
    <mergeCell ref="C134:C137"/>
    <mergeCell ref="A126:A129"/>
    <mergeCell ref="B126:B129"/>
    <mergeCell ref="C126:C129"/>
    <mergeCell ref="A130:A133"/>
    <mergeCell ref="B130:B133"/>
    <mergeCell ref="C130:C133"/>
    <mergeCell ref="A134:A137"/>
    <mergeCell ref="B122:B125"/>
    <mergeCell ref="C122:C125"/>
    <mergeCell ref="A114:A117"/>
    <mergeCell ref="B114:B117"/>
    <mergeCell ref="C114:C117"/>
    <mergeCell ref="A118:A121"/>
    <mergeCell ref="B118:B121"/>
    <mergeCell ref="C118:C121"/>
    <mergeCell ref="A122:A125"/>
    <mergeCell ref="B110:B113"/>
    <mergeCell ref="C110:C113"/>
    <mergeCell ref="A102:A105"/>
    <mergeCell ref="B102:B105"/>
    <mergeCell ref="C102:C105"/>
    <mergeCell ref="A106:A109"/>
    <mergeCell ref="B106:B109"/>
    <mergeCell ref="C106:C109"/>
    <mergeCell ref="A110:A11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1:U977"/>
  <sheetViews>
    <sheetView zoomScale="93" workbookViewId="0">
      <selection activeCell="C22" sqref="C22:C25"/>
    </sheetView>
  </sheetViews>
  <sheetFormatPr defaultColWidth="12.6328125" defaultRowHeight="15.75" customHeight="1" x14ac:dyDescent="0.25"/>
  <cols>
    <col min="1" max="1" width="9.26953125" bestFit="1" customWidth="1"/>
    <col min="2" max="2" width="10.6328125" bestFit="1" customWidth="1"/>
    <col min="3" max="3" width="29.6328125" bestFit="1" customWidth="1"/>
    <col min="4" max="4" width="12.1796875" bestFit="1" customWidth="1"/>
    <col min="5" max="5" width="9.1796875" bestFit="1" customWidth="1"/>
    <col min="6" max="6" width="8.1796875" bestFit="1" customWidth="1"/>
    <col min="7" max="7" width="7.7265625" bestFit="1" customWidth="1"/>
    <col min="8" max="8" width="12.7265625" bestFit="1" customWidth="1"/>
    <col min="9" max="9" width="8" bestFit="1" customWidth="1"/>
  </cols>
  <sheetData>
    <row r="1" spans="1:21" x14ac:dyDescent="0.3">
      <c r="A1" s="1" t="s">
        <v>0</v>
      </c>
      <c r="B1" s="1" t="s">
        <v>1</v>
      </c>
      <c r="C1" s="1" t="s">
        <v>2</v>
      </c>
      <c r="D1" s="3" t="s">
        <v>3</v>
      </c>
      <c r="E1" s="3" t="s">
        <v>135</v>
      </c>
      <c r="F1" s="7" t="s">
        <v>136</v>
      </c>
      <c r="G1" s="3" t="s">
        <v>137</v>
      </c>
      <c r="H1" s="7" t="s">
        <v>160</v>
      </c>
      <c r="I1" s="27" t="s">
        <v>138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1:21" ht="15.75" customHeight="1" x14ac:dyDescent="0.25">
      <c r="A2" s="40">
        <v>1</v>
      </c>
      <c r="B2" s="40" t="s">
        <v>5</v>
      </c>
      <c r="C2" s="40" t="s">
        <v>6</v>
      </c>
      <c r="D2" s="5">
        <v>2021</v>
      </c>
      <c r="E2" s="5">
        <v>0.5</v>
      </c>
      <c r="F2" s="11">
        <v>0.70174965205464401</v>
      </c>
      <c r="G2" s="11">
        <v>4.8494041624643378</v>
      </c>
      <c r="H2" s="11">
        <v>1.0771556702804628</v>
      </c>
      <c r="I2" s="28">
        <v>25.407783009733464</v>
      </c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15.75" customHeight="1" x14ac:dyDescent="0.25">
      <c r="A3" s="37"/>
      <c r="B3" s="37"/>
      <c r="C3" s="37"/>
      <c r="D3" s="5">
        <v>2022</v>
      </c>
      <c r="E3" s="5">
        <v>0.73</v>
      </c>
      <c r="F3" s="11">
        <v>0.65186895484805596</v>
      </c>
      <c r="G3" s="11">
        <v>1.6016220897497904</v>
      </c>
      <c r="H3" s="11">
        <v>1.1206510160896375</v>
      </c>
      <c r="I3" s="28">
        <v>25.856805674792458</v>
      </c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15.75" customHeight="1" x14ac:dyDescent="0.25">
      <c r="A4" s="37"/>
      <c r="B4" s="37"/>
      <c r="C4" s="37"/>
      <c r="D4" s="5">
        <v>2023</v>
      </c>
      <c r="E4" s="5">
        <v>0.81</v>
      </c>
      <c r="F4" s="11">
        <v>0.41355977729036614</v>
      </c>
      <c r="G4" s="11">
        <v>2.3451156780032409</v>
      </c>
      <c r="H4" s="11">
        <v>0.76409207570494919</v>
      </c>
      <c r="I4" s="28">
        <v>25.807444689701246</v>
      </c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15.75" customHeight="1" x14ac:dyDescent="0.25">
      <c r="A5" s="37"/>
      <c r="B5" s="37"/>
      <c r="C5" s="37"/>
      <c r="D5" s="5">
        <v>2024</v>
      </c>
      <c r="E5" s="5">
        <v>0.91</v>
      </c>
      <c r="F5" s="11" t="s">
        <v>123</v>
      </c>
      <c r="G5" s="11">
        <v>0.97759184245689557</v>
      </c>
      <c r="H5" s="11">
        <v>0.88866457235755858</v>
      </c>
      <c r="I5" s="28">
        <v>25.408353583460539</v>
      </c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15.75" customHeight="1" x14ac:dyDescent="0.25">
      <c r="A6" s="40">
        <v>2</v>
      </c>
      <c r="B6" s="40" t="s">
        <v>7</v>
      </c>
      <c r="C6" s="40" t="s">
        <v>8</v>
      </c>
      <c r="D6" s="5">
        <v>2021</v>
      </c>
      <c r="E6" s="5">
        <v>0.67</v>
      </c>
      <c r="F6" s="11">
        <v>1.0805963644362657</v>
      </c>
      <c r="G6" s="11">
        <v>0.46848091198929431</v>
      </c>
      <c r="H6" s="11">
        <v>1.2212566534887193</v>
      </c>
      <c r="I6" s="28">
        <v>23.88063154184038</v>
      </c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5.75" customHeight="1" x14ac:dyDescent="0.25">
      <c r="A7" s="37"/>
      <c r="B7" s="37"/>
      <c r="C7" s="37"/>
      <c r="D7" s="5">
        <v>2022</v>
      </c>
      <c r="E7" s="5">
        <v>0.83</v>
      </c>
      <c r="F7" s="11">
        <v>1.0667426161437887</v>
      </c>
      <c r="G7" s="11">
        <v>1.3495410358087543</v>
      </c>
      <c r="H7" s="11">
        <v>1.5498112833319795</v>
      </c>
      <c r="I7" s="28">
        <v>24.026027119525349</v>
      </c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5.75" customHeight="1" x14ac:dyDescent="0.25">
      <c r="A8" s="37"/>
      <c r="B8" s="37"/>
      <c r="C8" s="37"/>
      <c r="D8" s="5">
        <v>2023</v>
      </c>
      <c r="E8" s="5">
        <v>0.77</v>
      </c>
      <c r="F8" s="11">
        <v>1.1544338568989019</v>
      </c>
      <c r="G8" s="11">
        <v>-1.047498280418045</v>
      </c>
      <c r="H8" s="11">
        <v>1.5144806286895647</v>
      </c>
      <c r="I8" s="28">
        <v>24.13291484005995</v>
      </c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5.75" customHeight="1" x14ac:dyDescent="0.25">
      <c r="A9" s="37"/>
      <c r="B9" s="37"/>
      <c r="C9" s="37"/>
      <c r="D9" s="5">
        <v>2024</v>
      </c>
      <c r="E9" s="5">
        <v>0.76</v>
      </c>
      <c r="F9" s="11" t="s">
        <v>132</v>
      </c>
      <c r="G9" s="11">
        <v>3.4545203876269639</v>
      </c>
      <c r="H9" s="11">
        <v>1.2373485756986211</v>
      </c>
      <c r="I9" s="28">
        <v>24.223061452530359</v>
      </c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5.75" customHeight="1" x14ac:dyDescent="0.25">
      <c r="A10" s="39">
        <v>3</v>
      </c>
      <c r="B10" s="39" t="s">
        <v>9</v>
      </c>
      <c r="C10" s="39" t="s">
        <v>10</v>
      </c>
      <c r="D10" s="5">
        <v>2021</v>
      </c>
      <c r="E10" s="5">
        <v>0.56000000000000005</v>
      </c>
      <c r="F10" s="11">
        <v>1.7263308725886954</v>
      </c>
      <c r="G10" s="11">
        <v>8.3230873186474792</v>
      </c>
      <c r="H10" s="11">
        <v>1.0761038735981918</v>
      </c>
      <c r="I10" s="28">
        <v>22.353434202564081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15.75" customHeight="1" x14ac:dyDescent="0.25">
      <c r="A11" s="37"/>
      <c r="B11" s="37"/>
      <c r="C11" s="37"/>
      <c r="D11" s="5">
        <v>2022</v>
      </c>
      <c r="E11" s="5">
        <v>0.5</v>
      </c>
      <c r="F11" s="11">
        <v>2.9604455440519892</v>
      </c>
      <c r="G11" s="11">
        <v>-0.7934062228161316</v>
      </c>
      <c r="H11" s="11">
        <v>0.86243857308608973</v>
      </c>
      <c r="I11" s="28">
        <v>22.143171588639905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15.75" customHeight="1" x14ac:dyDescent="0.25">
      <c r="A12" s="37"/>
      <c r="B12" s="37"/>
      <c r="C12" s="37"/>
      <c r="D12" s="5">
        <v>2023</v>
      </c>
      <c r="E12" s="5">
        <v>0.56000000000000005</v>
      </c>
      <c r="F12" s="11">
        <v>2.9614252258188882</v>
      </c>
      <c r="G12" s="11">
        <v>-22.404918944732977</v>
      </c>
      <c r="H12" s="11">
        <v>0.86602589665776486</v>
      </c>
      <c r="I12" s="28">
        <v>22.100954247600971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5.75" customHeight="1" x14ac:dyDescent="0.25">
      <c r="A13" s="37"/>
      <c r="B13" s="37"/>
      <c r="C13" s="37"/>
      <c r="D13" s="5">
        <v>2024</v>
      </c>
      <c r="E13" s="5">
        <v>0.57999999999999996</v>
      </c>
      <c r="F13" s="11" t="s">
        <v>139</v>
      </c>
      <c r="G13" s="11">
        <v>-2.1050217595677077</v>
      </c>
      <c r="H13" s="11">
        <v>0.84454884347761838</v>
      </c>
      <c r="I13" s="28">
        <v>22.123625308890883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15.75" customHeight="1" x14ac:dyDescent="0.25">
      <c r="A14" s="39">
        <v>4</v>
      </c>
      <c r="B14" s="39" t="s">
        <v>11</v>
      </c>
      <c r="C14" s="39" t="s">
        <v>12</v>
      </c>
      <c r="D14" s="5">
        <v>2021</v>
      </c>
      <c r="E14" s="5">
        <v>0.44</v>
      </c>
      <c r="F14" s="11">
        <v>4.4144900491322856</v>
      </c>
      <c r="G14" s="11">
        <v>9.7134098526814885</v>
      </c>
      <c r="H14" s="11">
        <v>1.1875136989852073</v>
      </c>
      <c r="I14" s="28">
        <v>22.873771600713923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x14ac:dyDescent="0.25">
      <c r="A15" s="37"/>
      <c r="B15" s="37"/>
      <c r="C15" s="37"/>
      <c r="D15" s="5">
        <v>2022</v>
      </c>
      <c r="E15" s="5">
        <v>0.45</v>
      </c>
      <c r="F15" s="11">
        <v>2.1647432169387222</v>
      </c>
      <c r="G15" s="11">
        <v>1.8549176301661141</v>
      </c>
      <c r="H15" s="11">
        <v>1.1071029859730415</v>
      </c>
      <c r="I15" s="28">
        <v>22.504914243532685</v>
      </c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5.75" customHeight="1" x14ac:dyDescent="0.25">
      <c r="A16" s="37"/>
      <c r="B16" s="37"/>
      <c r="C16" s="37"/>
      <c r="D16" s="5">
        <v>2023</v>
      </c>
      <c r="E16" s="5">
        <v>0.49</v>
      </c>
      <c r="F16" s="11">
        <v>1.5440039656212565</v>
      </c>
      <c r="G16" s="11">
        <v>11.17570668468022</v>
      </c>
      <c r="H16" s="11">
        <v>0.9836017512823807</v>
      </c>
      <c r="I16" s="28">
        <v>22.476251236300691</v>
      </c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5.75" customHeight="1" x14ac:dyDescent="0.25">
      <c r="A17" s="37"/>
      <c r="B17" s="37"/>
      <c r="C17" s="37"/>
      <c r="D17" s="5">
        <v>2024</v>
      </c>
      <c r="E17" s="5">
        <v>0.49</v>
      </c>
      <c r="F17" s="11" t="s">
        <v>130</v>
      </c>
      <c r="G17" s="11">
        <v>26.61510930738541</v>
      </c>
      <c r="H17" s="11">
        <v>0.8410847497251327</v>
      </c>
      <c r="I17" s="28">
        <v>22.463581776496895</v>
      </c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5.75" customHeight="1" x14ac:dyDescent="0.25">
      <c r="A18" s="39">
        <v>5</v>
      </c>
      <c r="B18" s="39" t="s">
        <v>13</v>
      </c>
      <c r="C18" s="39" t="s">
        <v>14</v>
      </c>
      <c r="D18" s="5">
        <v>2021</v>
      </c>
      <c r="E18" s="5">
        <v>0.56000000000000005</v>
      </c>
      <c r="F18" s="11">
        <v>5.5338524838558465</v>
      </c>
      <c r="G18" s="11">
        <v>11.529989117135313</v>
      </c>
      <c r="H18" s="11">
        <v>0.9295205790646518</v>
      </c>
      <c r="I18" s="28">
        <v>24.822087375366081</v>
      </c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5.75" customHeight="1" x14ac:dyDescent="0.25">
      <c r="A19" s="37"/>
      <c r="B19" s="37"/>
      <c r="C19" s="37"/>
      <c r="D19" s="5">
        <v>2022</v>
      </c>
      <c r="E19" s="5">
        <v>0.85</v>
      </c>
      <c r="F19" s="11">
        <v>0.59234834614530452</v>
      </c>
      <c r="G19" s="11">
        <v>0.98698405985894244</v>
      </c>
      <c r="H19" s="11">
        <v>1.2187585640710421</v>
      </c>
      <c r="I19" s="28">
        <v>24.980316758193084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5.75" customHeight="1" x14ac:dyDescent="0.25">
      <c r="A20" s="37"/>
      <c r="B20" s="37"/>
      <c r="C20" s="37"/>
      <c r="D20" s="5">
        <v>2023</v>
      </c>
      <c r="E20" s="5">
        <v>0.85</v>
      </c>
      <c r="F20" s="11">
        <v>0.51460661808979558</v>
      </c>
      <c r="G20" s="11">
        <v>7.4762809888711708</v>
      </c>
      <c r="H20" s="11">
        <v>0.826919165733359</v>
      </c>
      <c r="I20" s="28">
        <v>24.894397567687513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2.5" x14ac:dyDescent="0.25">
      <c r="A21" s="37"/>
      <c r="B21" s="37"/>
      <c r="C21" s="37"/>
      <c r="D21" s="5">
        <v>2024</v>
      </c>
      <c r="E21" s="5">
        <v>0.08</v>
      </c>
      <c r="F21" s="11" t="s">
        <v>125</v>
      </c>
      <c r="G21" s="11">
        <v>-0.83792446809845811</v>
      </c>
      <c r="H21" s="11">
        <v>0.96322808838253193</v>
      </c>
      <c r="I21" s="28">
        <v>24.932260951591804</v>
      </c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2.5" x14ac:dyDescent="0.25">
      <c r="A22" s="39">
        <v>6</v>
      </c>
      <c r="B22" s="39" t="s">
        <v>15</v>
      </c>
      <c r="C22" s="39" t="s">
        <v>16</v>
      </c>
      <c r="D22" s="5">
        <v>2021</v>
      </c>
      <c r="E22" s="5">
        <v>0.37</v>
      </c>
      <c r="F22" s="11">
        <v>0.30640606794107406</v>
      </c>
      <c r="G22" s="11">
        <v>4.6221179875147698</v>
      </c>
      <c r="H22" s="11">
        <v>2.8262116580491563</v>
      </c>
      <c r="I22" s="28">
        <v>24.270772931193424</v>
      </c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2.5" x14ac:dyDescent="0.25">
      <c r="A23" s="37"/>
      <c r="B23" s="37"/>
      <c r="C23" s="37"/>
      <c r="D23" s="30">
        <v>2022</v>
      </c>
      <c r="E23" s="30">
        <v>0.37</v>
      </c>
      <c r="F23" s="15">
        <v>0.9773856348550829</v>
      </c>
      <c r="G23" s="15">
        <v>1.140117097509012</v>
      </c>
      <c r="H23" s="15">
        <v>11.772596510086625</v>
      </c>
      <c r="I23" s="31">
        <v>24.851464387909918</v>
      </c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2.5" x14ac:dyDescent="0.25">
      <c r="A24" s="37"/>
      <c r="B24" s="37"/>
      <c r="C24" s="37"/>
      <c r="D24" s="30">
        <v>2023</v>
      </c>
      <c r="E24" s="30">
        <v>0.37</v>
      </c>
      <c r="F24" s="15">
        <v>0.74059436714229121</v>
      </c>
      <c r="G24" s="15">
        <v>1.9052598368163665</v>
      </c>
      <c r="H24" s="15">
        <v>12.918193976771711</v>
      </c>
      <c r="I24" s="31">
        <v>24.695398212101264</v>
      </c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2.5" x14ac:dyDescent="0.25">
      <c r="A25" s="37"/>
      <c r="B25" s="37"/>
      <c r="C25" s="37"/>
      <c r="D25" s="30">
        <v>2024</v>
      </c>
      <c r="E25" s="30">
        <v>0.76</v>
      </c>
      <c r="F25" s="15" t="s">
        <v>131</v>
      </c>
      <c r="G25" s="15">
        <v>-20.382892279453522</v>
      </c>
      <c r="H25" s="15">
        <v>12.202977832632593</v>
      </c>
      <c r="I25" s="31">
        <v>24.76480316646516</v>
      </c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12.5" x14ac:dyDescent="0.25">
      <c r="A26" s="39">
        <v>7</v>
      </c>
      <c r="B26" s="39" t="s">
        <v>17</v>
      </c>
      <c r="C26" s="39" t="s">
        <v>18</v>
      </c>
      <c r="D26" s="5">
        <v>2021</v>
      </c>
      <c r="E26" s="5">
        <v>0.33</v>
      </c>
      <c r="F26" s="11">
        <v>-1.9853349922888341</v>
      </c>
      <c r="G26" s="11">
        <v>5.3412560094998813</v>
      </c>
      <c r="H26" s="11">
        <v>2.3859490975922069</v>
      </c>
      <c r="I26" s="28">
        <v>20.91127339442291</v>
      </c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12.5" x14ac:dyDescent="0.25">
      <c r="A27" s="37"/>
      <c r="B27" s="37"/>
      <c r="C27" s="37"/>
      <c r="D27" s="5">
        <v>2022</v>
      </c>
      <c r="E27" s="5">
        <v>0.33</v>
      </c>
      <c r="F27" s="11">
        <v>-1.7049985699983707</v>
      </c>
      <c r="G27" s="11">
        <v>-1.0533946995364514</v>
      </c>
      <c r="H27" s="11">
        <v>2.9127816409352305</v>
      </c>
      <c r="I27" s="28">
        <v>20.624431258739932</v>
      </c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2.5" x14ac:dyDescent="0.25">
      <c r="A28" s="37"/>
      <c r="B28" s="37"/>
      <c r="C28" s="37"/>
      <c r="D28" s="5">
        <v>2023</v>
      </c>
      <c r="E28" s="5">
        <v>0.33</v>
      </c>
      <c r="F28" s="11">
        <v>-1.735859229448816</v>
      </c>
      <c r="G28" s="11">
        <v>6.46409950390031</v>
      </c>
      <c r="H28" s="11">
        <v>2.8175731854551977</v>
      </c>
      <c r="I28" s="28">
        <v>20.699436094576434</v>
      </c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12.5" x14ac:dyDescent="0.25">
      <c r="A29" s="37"/>
      <c r="B29" s="37"/>
      <c r="C29" s="37"/>
      <c r="D29" s="5">
        <v>2024</v>
      </c>
      <c r="E29" s="5">
        <v>0.33</v>
      </c>
      <c r="F29" s="11" t="s">
        <v>140</v>
      </c>
      <c r="G29" s="11">
        <v>-46.286464314000817</v>
      </c>
      <c r="H29" s="11">
        <v>2.5969057698521523</v>
      </c>
      <c r="I29" s="28">
        <v>20.628681385937227</v>
      </c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12.5" x14ac:dyDescent="0.25">
      <c r="A30" s="39">
        <v>9</v>
      </c>
      <c r="B30" s="39" t="s">
        <v>19</v>
      </c>
      <c r="C30" s="39" t="s">
        <v>20</v>
      </c>
      <c r="D30" s="5">
        <v>2021</v>
      </c>
      <c r="E30" s="5">
        <v>0.31</v>
      </c>
      <c r="F30" s="11">
        <v>4.6787904819907169</v>
      </c>
      <c r="G30" s="11">
        <v>5.9824574190998145</v>
      </c>
      <c r="H30" s="11">
        <v>1.08476614413758</v>
      </c>
      <c r="I30" s="28">
        <v>23.873583942031708</v>
      </c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2.5" x14ac:dyDescent="0.25">
      <c r="A31" s="37"/>
      <c r="B31" s="37"/>
      <c r="C31" s="37"/>
      <c r="D31" s="5">
        <v>2022</v>
      </c>
      <c r="E31" s="5">
        <v>0.85</v>
      </c>
      <c r="F31" s="11">
        <v>5.1315937001515666</v>
      </c>
      <c r="G31" s="11">
        <v>0.87313156662235414</v>
      </c>
      <c r="H31" s="11">
        <v>1.1057184888488871</v>
      </c>
      <c r="I31" s="28">
        <v>23.930667120322969</v>
      </c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12.5" x14ac:dyDescent="0.25">
      <c r="A32" s="37"/>
      <c r="B32" s="37"/>
      <c r="C32" s="37"/>
      <c r="D32" s="5">
        <v>2023</v>
      </c>
      <c r="E32" s="5">
        <v>0.89</v>
      </c>
      <c r="F32" s="11">
        <v>5.8766157777810921</v>
      </c>
      <c r="G32" s="11">
        <v>0.85186582402661337</v>
      </c>
      <c r="H32" s="11">
        <v>1.120767424710797</v>
      </c>
      <c r="I32" s="28">
        <v>24.087066753454042</v>
      </c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12.5" x14ac:dyDescent="0.25">
      <c r="A33" s="37"/>
      <c r="B33" s="37"/>
      <c r="C33" s="37"/>
      <c r="D33" s="5">
        <v>2024</v>
      </c>
      <c r="E33" s="5">
        <v>0.85</v>
      </c>
      <c r="F33" s="11" t="s">
        <v>141</v>
      </c>
      <c r="G33" s="11">
        <v>-145.78516826804034</v>
      </c>
      <c r="H33" s="11">
        <v>1.0120223907437276</v>
      </c>
      <c r="I33" s="28">
        <v>26.590300434629491</v>
      </c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2.5" x14ac:dyDescent="0.25">
      <c r="A34" s="40">
        <v>10</v>
      </c>
      <c r="B34" s="39" t="s">
        <v>21</v>
      </c>
      <c r="C34" s="39" t="s">
        <v>22</v>
      </c>
      <c r="D34" s="5">
        <v>2021</v>
      </c>
      <c r="E34" s="5">
        <v>0.3</v>
      </c>
      <c r="F34" s="11">
        <v>0.71983588849237157</v>
      </c>
      <c r="G34" s="11">
        <v>4.1658179316555959</v>
      </c>
      <c r="H34" s="11">
        <v>1.2976277368779772</v>
      </c>
      <c r="I34" s="28">
        <v>24.483319418858915</v>
      </c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2.5" x14ac:dyDescent="0.25">
      <c r="A35" s="37"/>
      <c r="B35" s="37"/>
      <c r="C35" s="37"/>
      <c r="D35" s="5">
        <v>2022</v>
      </c>
      <c r="E35" s="5">
        <v>0.62</v>
      </c>
      <c r="F35" s="11">
        <v>1.1494700318562847</v>
      </c>
      <c r="G35" s="11">
        <v>1.4460791511691269</v>
      </c>
      <c r="H35" s="11">
        <v>0.83790553034516435</v>
      </c>
      <c r="I35" s="28">
        <v>25.340057148223664</v>
      </c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2.5" x14ac:dyDescent="0.25">
      <c r="A36" s="37"/>
      <c r="B36" s="37"/>
      <c r="C36" s="37"/>
      <c r="D36" s="5">
        <v>2023</v>
      </c>
      <c r="E36" s="5">
        <v>0.62</v>
      </c>
      <c r="F36" s="11">
        <v>0.78012945379104226</v>
      </c>
      <c r="G36" s="11">
        <v>1.7734237510327084</v>
      </c>
      <c r="H36" s="11">
        <v>1.7436162194487683</v>
      </c>
      <c r="I36" s="28">
        <v>24.578155725792584</v>
      </c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2.5" x14ac:dyDescent="0.25">
      <c r="A37" s="37"/>
      <c r="B37" s="37"/>
      <c r="C37" s="37"/>
      <c r="D37" s="30">
        <v>2024</v>
      </c>
      <c r="E37" s="30">
        <v>0.67</v>
      </c>
      <c r="F37" s="15" t="s">
        <v>121</v>
      </c>
      <c r="G37" s="15">
        <v>1.235699811020766</v>
      </c>
      <c r="H37" s="15">
        <v>5.2480463089725058</v>
      </c>
      <c r="I37" s="31">
        <v>24.812928484222248</v>
      </c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2.5" x14ac:dyDescent="0.25">
      <c r="A38" s="40">
        <v>11</v>
      </c>
      <c r="B38" s="39" t="s">
        <v>23</v>
      </c>
      <c r="C38" s="39" t="s">
        <v>24</v>
      </c>
      <c r="D38" s="5">
        <v>2021</v>
      </c>
      <c r="E38" s="5">
        <v>0.35</v>
      </c>
      <c r="F38" s="11">
        <v>0.91492863937594593</v>
      </c>
      <c r="G38" s="11">
        <v>-5.2641640046611187</v>
      </c>
      <c r="H38" s="11">
        <v>0.75621522305140243</v>
      </c>
      <c r="I38" s="28">
        <v>22.70217643180343</v>
      </c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2.5" x14ac:dyDescent="0.25">
      <c r="A39" s="37"/>
      <c r="B39" s="37"/>
      <c r="C39" s="37"/>
      <c r="D39" s="5">
        <v>2022</v>
      </c>
      <c r="E39" s="5">
        <v>0.46</v>
      </c>
      <c r="F39" s="11">
        <v>1.1461346042260161</v>
      </c>
      <c r="G39" s="11">
        <v>1.1316610935042433</v>
      </c>
      <c r="H39" s="11">
        <v>0.7917541346629714</v>
      </c>
      <c r="I39" s="28">
        <v>22.902110194884518</v>
      </c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2.5" x14ac:dyDescent="0.25">
      <c r="A40" s="37"/>
      <c r="B40" s="37"/>
      <c r="C40" s="37"/>
      <c r="D40" s="5">
        <v>2023</v>
      </c>
      <c r="E40" s="5">
        <v>0.86</v>
      </c>
      <c r="F40" s="11">
        <v>1.1742151615418965</v>
      </c>
      <c r="G40" s="11">
        <v>16.393676247880144</v>
      </c>
      <c r="H40" s="11">
        <v>0.83499943029628132</v>
      </c>
      <c r="I40" s="28">
        <v>22.985183298505607</v>
      </c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2.5" x14ac:dyDescent="0.25">
      <c r="A41" s="37"/>
      <c r="B41" s="37"/>
      <c r="C41" s="37"/>
      <c r="D41" s="5">
        <v>2024</v>
      </c>
      <c r="E41" s="5">
        <v>0.83</v>
      </c>
      <c r="F41" s="11" t="s">
        <v>119</v>
      </c>
      <c r="G41" s="11">
        <v>3.0740720365125993</v>
      </c>
      <c r="H41" s="11">
        <v>0.83529614331548785</v>
      </c>
      <c r="I41" s="28">
        <v>23.086786091769646</v>
      </c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2.5" x14ac:dyDescent="0.25">
      <c r="A42" s="39">
        <v>12</v>
      </c>
      <c r="B42" s="39" t="s">
        <v>25</v>
      </c>
      <c r="C42" s="39" t="s">
        <v>26</v>
      </c>
      <c r="D42" s="5">
        <v>2021</v>
      </c>
      <c r="E42" s="5">
        <v>0.37</v>
      </c>
      <c r="F42" s="11">
        <v>1.3689400359423805</v>
      </c>
      <c r="G42" s="11">
        <v>0.83623774628920733</v>
      </c>
      <c r="H42" s="11">
        <v>0.74469540673438606</v>
      </c>
      <c r="I42" s="28">
        <v>23.442991862179028</v>
      </c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2.5" x14ac:dyDescent="0.25">
      <c r="A43" s="37"/>
      <c r="B43" s="37"/>
      <c r="C43" s="37"/>
      <c r="D43" s="5">
        <v>2022</v>
      </c>
      <c r="E43" s="5">
        <v>0.59</v>
      </c>
      <c r="F43" s="11">
        <v>1.319420158712848</v>
      </c>
      <c r="G43" s="11">
        <v>1.642448381607885</v>
      </c>
      <c r="H43" s="11">
        <v>0.95726723286854065</v>
      </c>
      <c r="I43" s="28">
        <v>23.656484825931702</v>
      </c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2.5" x14ac:dyDescent="0.25">
      <c r="A44" s="37"/>
      <c r="B44" s="37"/>
      <c r="C44" s="37"/>
      <c r="D44" s="5">
        <v>2023</v>
      </c>
      <c r="E44" s="5">
        <v>0.89</v>
      </c>
      <c r="F44" s="11">
        <v>1.3393358136252562</v>
      </c>
      <c r="G44" s="11">
        <v>3.2727445601230625</v>
      </c>
      <c r="H44" s="11">
        <v>0.83131847740846176</v>
      </c>
      <c r="I44" s="28">
        <v>23.772574885184884</v>
      </c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2.5" x14ac:dyDescent="0.25">
      <c r="A45" s="37"/>
      <c r="B45" s="37"/>
      <c r="C45" s="37"/>
      <c r="D45" s="5">
        <v>2024</v>
      </c>
      <c r="E45" s="5">
        <v>0.88</v>
      </c>
      <c r="F45" s="11" t="s">
        <v>142</v>
      </c>
      <c r="G45" s="11">
        <v>0.40206713358493923</v>
      </c>
      <c r="H45" s="11">
        <v>0.8080466206365623</v>
      </c>
      <c r="I45" s="28">
        <v>23.965413889869765</v>
      </c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2.5" x14ac:dyDescent="0.25">
      <c r="A46" s="43">
        <v>13</v>
      </c>
      <c r="B46" s="43" t="s">
        <v>27</v>
      </c>
      <c r="C46" s="43" t="s">
        <v>28</v>
      </c>
      <c r="D46" s="30">
        <v>2021</v>
      </c>
      <c r="E46" s="30">
        <v>0.35</v>
      </c>
      <c r="F46" s="15">
        <v>1.6208154433583146</v>
      </c>
      <c r="G46" s="15">
        <v>5.2055863376703835</v>
      </c>
      <c r="H46" s="15">
        <v>4.5717053152095977</v>
      </c>
      <c r="I46" s="31">
        <v>23.193852557885357</v>
      </c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2.5" x14ac:dyDescent="0.25">
      <c r="A47" s="37"/>
      <c r="B47" s="37"/>
      <c r="C47" s="37"/>
      <c r="D47" s="30">
        <v>2022</v>
      </c>
      <c r="E47" s="30">
        <v>0.93</v>
      </c>
      <c r="F47" s="15">
        <v>1.0225663179190025</v>
      </c>
      <c r="G47" s="15">
        <v>1.1054233455005233</v>
      </c>
      <c r="H47" s="15">
        <v>2.840415475061445</v>
      </c>
      <c r="I47" s="31">
        <v>23.600308292738113</v>
      </c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2.5" x14ac:dyDescent="0.25">
      <c r="A48" s="37"/>
      <c r="B48" s="37"/>
      <c r="C48" s="37"/>
      <c r="D48" s="5">
        <v>2023</v>
      </c>
      <c r="E48" s="5">
        <v>0.93</v>
      </c>
      <c r="F48" s="11">
        <v>0.97861307420302934</v>
      </c>
      <c r="G48" s="11">
        <v>9.8932594644269596</v>
      </c>
      <c r="H48" s="11">
        <v>2.1813797993419279</v>
      </c>
      <c r="I48" s="28">
        <v>23.730256656994925</v>
      </c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2.5" x14ac:dyDescent="0.25">
      <c r="A49" s="37"/>
      <c r="B49" s="37"/>
      <c r="C49" s="37"/>
      <c r="D49" s="5">
        <v>2024</v>
      </c>
      <c r="E49" s="5">
        <v>0.93</v>
      </c>
      <c r="F49" s="11" t="s">
        <v>127</v>
      </c>
      <c r="G49" s="11">
        <v>1.4366614293469637</v>
      </c>
      <c r="H49" s="11">
        <v>0.17910231073858082</v>
      </c>
      <c r="I49" s="28">
        <v>26.717627990187278</v>
      </c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2.5" x14ac:dyDescent="0.25">
      <c r="A50" s="39">
        <v>15</v>
      </c>
      <c r="B50" s="39" t="s">
        <v>29</v>
      </c>
      <c r="C50" s="39" t="s">
        <v>30</v>
      </c>
      <c r="D50" s="5">
        <v>2021</v>
      </c>
      <c r="E50" s="5">
        <v>0.38</v>
      </c>
      <c r="F50" s="11">
        <v>2.5193161010488407</v>
      </c>
      <c r="G50" s="11">
        <v>21.569899737830415</v>
      </c>
      <c r="H50" s="11">
        <v>1.5705730628380161</v>
      </c>
      <c r="I50" s="28">
        <v>21.883382981962612</v>
      </c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2.5" x14ac:dyDescent="0.25">
      <c r="A51" s="37"/>
      <c r="B51" s="37"/>
      <c r="C51" s="37"/>
      <c r="D51" s="5">
        <v>2022</v>
      </c>
      <c r="E51" s="5">
        <v>0.44</v>
      </c>
      <c r="F51" s="11">
        <v>1.8817937194559227</v>
      </c>
      <c r="G51" s="11">
        <v>26.790352361046942</v>
      </c>
      <c r="H51" s="11">
        <v>1.3715686439539991</v>
      </c>
      <c r="I51" s="28">
        <v>22.00887700352035</v>
      </c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2.5" x14ac:dyDescent="0.25">
      <c r="A52" s="37"/>
      <c r="B52" s="37"/>
      <c r="C52" s="37"/>
      <c r="D52" s="5">
        <v>2023</v>
      </c>
      <c r="E52" s="5">
        <v>0.44</v>
      </c>
      <c r="F52" s="11">
        <v>1.5216775069668851</v>
      </c>
      <c r="G52" s="11">
        <v>15.163985373244579</v>
      </c>
      <c r="H52" s="11">
        <v>1.2406136747137444</v>
      </c>
      <c r="I52" s="28">
        <v>22.156058057879164</v>
      </c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2.5" x14ac:dyDescent="0.25">
      <c r="A53" s="37"/>
      <c r="B53" s="37"/>
      <c r="C53" s="37"/>
      <c r="D53" s="5">
        <v>2024</v>
      </c>
      <c r="E53" s="5">
        <v>0.56999999999999995</v>
      </c>
      <c r="F53" s="11" t="s">
        <v>143</v>
      </c>
      <c r="G53" s="11">
        <v>0.18528451697043355</v>
      </c>
      <c r="H53" s="11">
        <v>1.2170259915763455</v>
      </c>
      <c r="I53" s="28">
        <v>22.290699326258675</v>
      </c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2.5" x14ac:dyDescent="0.25">
      <c r="A54" s="39">
        <v>16</v>
      </c>
      <c r="B54" s="39" t="s">
        <v>31</v>
      </c>
      <c r="C54" s="39" t="s">
        <v>32</v>
      </c>
      <c r="D54" s="5">
        <v>2021</v>
      </c>
      <c r="E54" s="5">
        <v>0.68</v>
      </c>
      <c r="F54" s="11">
        <v>0.34418458946724373</v>
      </c>
      <c r="G54" s="11">
        <v>17.464028494023371</v>
      </c>
      <c r="H54" s="11">
        <v>2.4928278811071749</v>
      </c>
      <c r="I54" s="28">
        <v>23.247391244447481</v>
      </c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2.5" x14ac:dyDescent="0.25">
      <c r="A55" s="37"/>
      <c r="B55" s="37"/>
      <c r="C55" s="37"/>
      <c r="D55" s="5">
        <v>2022</v>
      </c>
      <c r="E55" s="5">
        <v>0.56999999999999995</v>
      </c>
      <c r="F55" s="11">
        <v>0.28876477938874728</v>
      </c>
      <c r="G55" s="11">
        <v>1.3582363669057953</v>
      </c>
      <c r="H55" s="11">
        <v>1.3126667037145625</v>
      </c>
      <c r="I55" s="28">
        <v>23.72482584227313</v>
      </c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2.5" x14ac:dyDescent="0.25">
      <c r="A56" s="37"/>
      <c r="B56" s="37"/>
      <c r="C56" s="37"/>
      <c r="D56" s="5">
        <v>2023</v>
      </c>
      <c r="E56" s="5">
        <v>0.62</v>
      </c>
      <c r="F56" s="11">
        <v>0.39020921275344295</v>
      </c>
      <c r="G56" s="11">
        <v>-128.18536946476274</v>
      </c>
      <c r="H56" s="11">
        <v>0.99750448816600412</v>
      </c>
      <c r="I56" s="28">
        <v>23.949156221043694</v>
      </c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2.5" x14ac:dyDescent="0.25">
      <c r="A57" s="37"/>
      <c r="B57" s="37"/>
      <c r="C57" s="37"/>
      <c r="D57" s="5">
        <v>2024</v>
      </c>
      <c r="E57" s="5">
        <v>0.67</v>
      </c>
      <c r="F57" s="11" t="s">
        <v>144</v>
      </c>
      <c r="G57" s="11">
        <v>-0.45505315294509491</v>
      </c>
      <c r="H57" s="11">
        <v>0.64383236125517207</v>
      </c>
      <c r="I57" s="28">
        <v>24.451599169453981</v>
      </c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2.5" x14ac:dyDescent="0.25">
      <c r="A58" s="39">
        <v>17</v>
      </c>
      <c r="B58" s="39" t="s">
        <v>33</v>
      </c>
      <c r="C58" s="39" t="s">
        <v>34</v>
      </c>
      <c r="D58" s="5">
        <v>2021</v>
      </c>
      <c r="E58" s="5">
        <v>0.89</v>
      </c>
      <c r="F58" s="11">
        <v>3.1772321139773325</v>
      </c>
      <c r="G58" s="11">
        <v>13.778501533941965</v>
      </c>
      <c r="H58" s="11">
        <v>0.91342995095119284</v>
      </c>
      <c r="I58" s="28">
        <v>24.687381865223269</v>
      </c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2.5" x14ac:dyDescent="0.25">
      <c r="A59" s="37"/>
      <c r="B59" s="37"/>
      <c r="C59" s="37"/>
      <c r="D59" s="5">
        <v>2022</v>
      </c>
      <c r="E59" s="5">
        <v>0.88</v>
      </c>
      <c r="F59" s="11">
        <v>1.6816459215156265</v>
      </c>
      <c r="G59" s="11">
        <v>1.3039465429785757</v>
      </c>
      <c r="H59" s="11">
        <v>0.87868704241974327</v>
      </c>
      <c r="I59" s="28">
        <v>24.758129309286698</v>
      </c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2.5" x14ac:dyDescent="0.25">
      <c r="A60" s="37"/>
      <c r="B60" s="37"/>
      <c r="C60" s="37"/>
      <c r="D60" s="5">
        <v>2023</v>
      </c>
      <c r="E60" s="5">
        <v>0.85</v>
      </c>
      <c r="F60" s="11">
        <v>1.2605604037563571</v>
      </c>
      <c r="G60" s="11">
        <v>2.3664541279851723</v>
      </c>
      <c r="H60" s="11">
        <v>0.7134221552525758</v>
      </c>
      <c r="I60" s="28">
        <v>24.594291550078879</v>
      </c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2.5" x14ac:dyDescent="0.25">
      <c r="A61" s="37"/>
      <c r="B61" s="37"/>
      <c r="C61" s="37"/>
      <c r="D61" s="5">
        <v>2024</v>
      </c>
      <c r="E61" s="5">
        <v>0.89</v>
      </c>
      <c r="F61" s="11" t="s">
        <v>130</v>
      </c>
      <c r="G61" s="11">
        <v>3.0749214739661754</v>
      </c>
      <c r="H61" s="11">
        <v>1.0356520217778094</v>
      </c>
      <c r="I61" s="28">
        <v>26.109958172952481</v>
      </c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2.5" x14ac:dyDescent="0.25">
      <c r="A62" s="39">
        <v>18</v>
      </c>
      <c r="B62" s="39" t="s">
        <v>35</v>
      </c>
      <c r="C62" s="39" t="s">
        <v>36</v>
      </c>
      <c r="D62" s="5">
        <v>2021</v>
      </c>
      <c r="E62" s="5">
        <v>0.77</v>
      </c>
      <c r="F62" s="11">
        <v>6.3549139315074887E-2</v>
      </c>
      <c r="G62" s="11">
        <v>0.20085690727068869</v>
      </c>
      <c r="H62" s="11">
        <v>0.30957003944394473</v>
      </c>
      <c r="I62" s="28">
        <v>21.6841494043118</v>
      </c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2.5" x14ac:dyDescent="0.25">
      <c r="A63" s="37"/>
      <c r="B63" s="37"/>
      <c r="C63" s="37"/>
      <c r="D63" s="5">
        <v>2022</v>
      </c>
      <c r="E63" s="5">
        <v>0.76</v>
      </c>
      <c r="F63" s="11">
        <v>4.6083899938342728E-2</v>
      </c>
      <c r="G63" s="11">
        <v>-3.6947534341162807</v>
      </c>
      <c r="H63" s="11">
        <v>0.28020430397086443</v>
      </c>
      <c r="I63" s="28">
        <v>21.961037050904171</v>
      </c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2.5" x14ac:dyDescent="0.25">
      <c r="A64" s="37"/>
      <c r="B64" s="37"/>
      <c r="C64" s="37"/>
      <c r="D64" s="5">
        <v>2023</v>
      </c>
      <c r="E64" s="5">
        <v>0.74</v>
      </c>
      <c r="F64" s="11">
        <v>7.1318836402567129E-2</v>
      </c>
      <c r="G64" s="11">
        <v>-0.94434409442580314</v>
      </c>
      <c r="H64" s="11">
        <v>0.26382346006379992</v>
      </c>
      <c r="I64" s="28">
        <v>21.974526053486876</v>
      </c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2.5" x14ac:dyDescent="0.25">
      <c r="A65" s="37"/>
      <c r="B65" s="37"/>
      <c r="C65" s="37"/>
      <c r="D65" s="5">
        <v>2024</v>
      </c>
      <c r="E65" s="5">
        <v>0.45</v>
      </c>
      <c r="F65" s="11" t="s">
        <v>145</v>
      </c>
      <c r="G65" s="11">
        <v>4.1659500893634087</v>
      </c>
      <c r="H65" s="11">
        <v>0.32395369903684362</v>
      </c>
      <c r="I65" s="28">
        <v>22.123558159158659</v>
      </c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2.5" x14ac:dyDescent="0.25">
      <c r="A66" s="40">
        <v>19</v>
      </c>
      <c r="B66" s="39" t="s">
        <v>37</v>
      </c>
      <c r="C66" s="39" t="s">
        <v>38</v>
      </c>
      <c r="D66" s="5">
        <v>2021</v>
      </c>
      <c r="E66" s="5">
        <v>0.68</v>
      </c>
      <c r="F66" s="11">
        <v>0.38710466124948262</v>
      </c>
      <c r="G66" s="11">
        <v>8.6272090443587359</v>
      </c>
      <c r="H66" s="11">
        <v>1.2484202922256522</v>
      </c>
      <c r="I66" s="28">
        <v>23.891924179733426</v>
      </c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2.5" x14ac:dyDescent="0.25">
      <c r="A67" s="37"/>
      <c r="B67" s="37"/>
      <c r="C67" s="37"/>
      <c r="D67" s="5">
        <v>2022</v>
      </c>
      <c r="E67" s="5">
        <v>0.82</v>
      </c>
      <c r="F67" s="11">
        <v>0.35358501808265708</v>
      </c>
      <c r="G67" s="11">
        <v>1.4455750939126235</v>
      </c>
      <c r="H67" s="11">
        <v>1.3229876595325105</v>
      </c>
      <c r="I67" s="28">
        <v>24.449745085152102</v>
      </c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2.5" x14ac:dyDescent="0.25">
      <c r="A68" s="37"/>
      <c r="B68" s="37"/>
      <c r="C68" s="37"/>
      <c r="D68" s="5">
        <v>2023</v>
      </c>
      <c r="E68" s="5">
        <v>0.97</v>
      </c>
      <c r="F68" s="11">
        <v>0.22331238791591687</v>
      </c>
      <c r="G68" s="11">
        <v>1.7977533405834591</v>
      </c>
      <c r="H68" s="11">
        <v>1.0419153440602096</v>
      </c>
      <c r="I68" s="28">
        <v>24.241589723299356</v>
      </c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2.5" x14ac:dyDescent="0.25">
      <c r="A69" s="37"/>
      <c r="B69" s="37"/>
      <c r="C69" s="37"/>
      <c r="D69" s="5">
        <v>2024</v>
      </c>
      <c r="E69" s="5">
        <v>1</v>
      </c>
      <c r="F69" s="11" t="s">
        <v>129</v>
      </c>
      <c r="G69" s="11">
        <v>-9.2760530442906468</v>
      </c>
      <c r="H69" s="11">
        <v>0.97209790765546233</v>
      </c>
      <c r="I69" s="28">
        <v>24.384120338166216</v>
      </c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2.5" x14ac:dyDescent="0.25">
      <c r="A70" s="40">
        <v>20</v>
      </c>
      <c r="B70" s="39" t="s">
        <v>39</v>
      </c>
      <c r="C70" s="39" t="s">
        <v>40</v>
      </c>
      <c r="D70" s="5">
        <v>2021</v>
      </c>
      <c r="E70" s="5">
        <v>0.39</v>
      </c>
      <c r="F70" s="11">
        <v>0.3362457584204086</v>
      </c>
      <c r="G70" s="11">
        <v>-44.05150672001627</v>
      </c>
      <c r="H70" s="11">
        <v>0.95148805077817655</v>
      </c>
      <c r="I70" s="28">
        <v>21.357781993273655</v>
      </c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2.5" x14ac:dyDescent="0.25">
      <c r="A71" s="37"/>
      <c r="B71" s="37"/>
      <c r="C71" s="37"/>
      <c r="D71" s="5">
        <v>2022</v>
      </c>
      <c r="E71" s="5">
        <v>0.41</v>
      </c>
      <c r="F71" s="11">
        <v>0.38430026810949647</v>
      </c>
      <c r="G71" s="11">
        <v>0.85593159184387824</v>
      </c>
      <c r="H71" s="11">
        <v>1.0246694059591666</v>
      </c>
      <c r="I71" s="28">
        <v>21.708028104901427</v>
      </c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2.5" x14ac:dyDescent="0.25">
      <c r="A72" s="37"/>
      <c r="B72" s="37"/>
      <c r="C72" s="37"/>
      <c r="D72" s="5">
        <v>2023</v>
      </c>
      <c r="E72" s="5">
        <v>0.41</v>
      </c>
      <c r="F72" s="11">
        <v>0.43918196108539026</v>
      </c>
      <c r="G72" s="11">
        <v>-2.8375958751399843</v>
      </c>
      <c r="H72" s="11">
        <v>0.90034662863566151</v>
      </c>
      <c r="I72" s="28">
        <v>21.851913063339943</v>
      </c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2.5" x14ac:dyDescent="0.25">
      <c r="A73" s="37"/>
      <c r="B73" s="37"/>
      <c r="C73" s="37"/>
      <c r="D73" s="5">
        <v>2024</v>
      </c>
      <c r="E73" s="5">
        <v>0.39</v>
      </c>
      <c r="F73" s="11" t="s">
        <v>146</v>
      </c>
      <c r="G73" s="11">
        <v>4.7805123577023636</v>
      </c>
      <c r="H73" s="11">
        <v>1.0370878219076101</v>
      </c>
      <c r="I73" s="28">
        <v>21.940349806245699</v>
      </c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2.5" x14ac:dyDescent="0.25">
      <c r="A74" s="39">
        <v>22</v>
      </c>
      <c r="B74" s="39" t="s">
        <v>41</v>
      </c>
      <c r="C74" s="39" t="s">
        <v>42</v>
      </c>
      <c r="D74" s="5">
        <v>2021</v>
      </c>
      <c r="E74" s="5">
        <v>0.39</v>
      </c>
      <c r="F74" s="11">
        <v>2.8820056007328434</v>
      </c>
      <c r="G74" s="11">
        <v>4.8375389548467354</v>
      </c>
      <c r="H74" s="11">
        <v>0.8587257050617304</v>
      </c>
      <c r="I74" s="28">
        <v>21.390855892877866</v>
      </c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2.5" x14ac:dyDescent="0.25">
      <c r="A75" s="37"/>
      <c r="B75" s="37"/>
      <c r="C75" s="37"/>
      <c r="D75" s="5">
        <v>2022</v>
      </c>
      <c r="E75" s="5">
        <v>0.44</v>
      </c>
      <c r="F75" s="11">
        <v>3.5884897470769737</v>
      </c>
      <c r="G75" s="11">
        <v>-16.21149941584676</v>
      </c>
      <c r="H75" s="11">
        <v>0.91293274624685727</v>
      </c>
      <c r="I75" s="28">
        <v>21.467195974197523</v>
      </c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2.5" x14ac:dyDescent="0.25">
      <c r="A76" s="37"/>
      <c r="B76" s="37"/>
      <c r="C76" s="37"/>
      <c r="D76" s="5">
        <v>2023</v>
      </c>
      <c r="E76" s="5">
        <v>0.44</v>
      </c>
      <c r="F76" s="11">
        <v>4.4374576229362637</v>
      </c>
      <c r="G76" s="11">
        <v>-12.094150958203514</v>
      </c>
      <c r="H76" s="11">
        <v>0.94183499607910159</v>
      </c>
      <c r="I76" s="28">
        <v>21.414770490366912</v>
      </c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2.5" x14ac:dyDescent="0.25">
      <c r="A77" s="37"/>
      <c r="B77" s="37"/>
      <c r="C77" s="37"/>
      <c r="D77" s="30">
        <v>2024</v>
      </c>
      <c r="E77" s="30">
        <v>0.44</v>
      </c>
      <c r="F77" s="15" t="s">
        <v>147</v>
      </c>
      <c r="G77" s="15">
        <v>265.31818786936793</v>
      </c>
      <c r="H77" s="15">
        <v>1.050434919545624</v>
      </c>
      <c r="I77" s="31">
        <v>23.14534129734017</v>
      </c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2.5" x14ac:dyDescent="0.25">
      <c r="A78" s="39">
        <v>23</v>
      </c>
      <c r="B78" s="39" t="s">
        <v>43</v>
      </c>
      <c r="C78" s="39" t="s">
        <v>44</v>
      </c>
      <c r="D78" s="5">
        <v>2021</v>
      </c>
      <c r="E78" s="5">
        <v>0.44</v>
      </c>
      <c r="F78" s="11">
        <v>0.28870747595644625</v>
      </c>
      <c r="G78" s="11">
        <v>4.7906275752562095</v>
      </c>
      <c r="H78" s="11">
        <v>1.4254654541596967</v>
      </c>
      <c r="I78" s="28">
        <v>22.02547533758047</v>
      </c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2.5" x14ac:dyDescent="0.25">
      <c r="A79" s="37"/>
      <c r="B79" s="37"/>
      <c r="C79" s="37"/>
      <c r="D79" s="5">
        <v>2022</v>
      </c>
      <c r="E79" s="5">
        <v>0.5</v>
      </c>
      <c r="F79" s="11">
        <v>0.22488897802055074</v>
      </c>
      <c r="G79" s="11">
        <v>1.633064235040939</v>
      </c>
      <c r="H79" s="11">
        <v>2.1241554045085591</v>
      </c>
      <c r="I79" s="28">
        <v>22.2965174487422</v>
      </c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2.5" x14ac:dyDescent="0.25">
      <c r="A80" s="37"/>
      <c r="B80" s="37"/>
      <c r="C80" s="37"/>
      <c r="D80" s="5">
        <v>2023</v>
      </c>
      <c r="E80" s="5">
        <v>0.5</v>
      </c>
      <c r="F80" s="11">
        <v>0.32822255960687036</v>
      </c>
      <c r="G80" s="11">
        <v>1.8411288158211279</v>
      </c>
      <c r="H80" s="11">
        <v>1.7213742474478291</v>
      </c>
      <c r="I80" s="28">
        <v>21.986822350816936</v>
      </c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2.5" x14ac:dyDescent="0.25">
      <c r="A81" s="37"/>
      <c r="B81" s="37"/>
      <c r="C81" s="37"/>
      <c r="D81" s="5">
        <v>2024</v>
      </c>
      <c r="E81" s="5">
        <v>0.78</v>
      </c>
      <c r="F81" s="11" t="s">
        <v>122</v>
      </c>
      <c r="G81" s="11">
        <v>4.127750813153928</v>
      </c>
      <c r="H81" s="11">
        <v>1.0759400983491623</v>
      </c>
      <c r="I81" s="28">
        <v>22.067018367603282</v>
      </c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2.5" x14ac:dyDescent="0.25">
      <c r="A82" s="39">
        <v>24</v>
      </c>
      <c r="B82" s="39" t="s">
        <v>45</v>
      </c>
      <c r="C82" s="39" t="s">
        <v>46</v>
      </c>
      <c r="D82" s="5">
        <v>2021</v>
      </c>
      <c r="E82" s="5">
        <v>0.25</v>
      </c>
      <c r="F82" s="11">
        <v>5.0453859135282449E-2</v>
      </c>
      <c r="G82" s="11">
        <v>-6.0821777860233519</v>
      </c>
      <c r="H82" s="11">
        <v>0.80058700022449258</v>
      </c>
      <c r="I82" s="28">
        <v>21.6533537894584</v>
      </c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2.5" x14ac:dyDescent="0.25">
      <c r="A83" s="37"/>
      <c r="B83" s="37"/>
      <c r="C83" s="37"/>
      <c r="D83" s="5">
        <v>2022</v>
      </c>
      <c r="E83" s="5">
        <v>0.25</v>
      </c>
      <c r="F83" s="11">
        <v>0.13371353673128608</v>
      </c>
      <c r="G83" s="11">
        <v>6.2031146217218618</v>
      </c>
      <c r="H83" s="11">
        <v>0.74800946934139478</v>
      </c>
      <c r="I83" s="28">
        <v>21.922972936204332</v>
      </c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2.5" x14ac:dyDescent="0.25">
      <c r="A84" s="37"/>
      <c r="B84" s="37"/>
      <c r="C84" s="37"/>
      <c r="D84" s="5">
        <v>2023</v>
      </c>
      <c r="E84" s="5">
        <v>0.37</v>
      </c>
      <c r="F84" s="11">
        <v>0.17196765790401145</v>
      </c>
      <c r="G84" s="11">
        <v>1.230309616965779</v>
      </c>
      <c r="H84" s="11">
        <v>0.70269168414798344</v>
      </c>
      <c r="I84" s="28">
        <v>22.060580540728925</v>
      </c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2.5" x14ac:dyDescent="0.25">
      <c r="A85" s="37"/>
      <c r="B85" s="37"/>
      <c r="C85" s="37"/>
      <c r="D85" s="5">
        <v>2024</v>
      </c>
      <c r="E85" s="5">
        <v>0.37</v>
      </c>
      <c r="F85" s="11" t="s">
        <v>148</v>
      </c>
      <c r="G85" s="11">
        <v>0.40197033941991128</v>
      </c>
      <c r="H85" s="11">
        <v>0.55879815426786317</v>
      </c>
      <c r="I85" s="28">
        <v>22.108073750024598</v>
      </c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2.5" x14ac:dyDescent="0.25">
      <c r="A86" s="43">
        <v>25</v>
      </c>
      <c r="B86" s="43" t="s">
        <v>47</v>
      </c>
      <c r="C86" s="43" t="s">
        <v>48</v>
      </c>
      <c r="D86" s="30">
        <v>2021</v>
      </c>
      <c r="E86" s="30">
        <v>0.27</v>
      </c>
      <c r="F86" s="15">
        <v>0.36975042424926008</v>
      </c>
      <c r="G86" s="15">
        <v>7.192216114631294</v>
      </c>
      <c r="H86" s="15">
        <v>0.22439795891417735</v>
      </c>
      <c r="I86" s="31">
        <v>25.118990015213285</v>
      </c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4.5" x14ac:dyDescent="0.35">
      <c r="A87" s="37"/>
      <c r="B87" s="37"/>
      <c r="C87" s="37"/>
      <c r="D87" s="5">
        <v>2022</v>
      </c>
      <c r="E87" s="5">
        <v>0.75</v>
      </c>
      <c r="F87" s="11">
        <v>2.96671197098149</v>
      </c>
      <c r="G87" s="11">
        <v>1.9455625243251371</v>
      </c>
      <c r="H87" s="11">
        <v>0.98187044719232841</v>
      </c>
      <c r="I87" s="28">
        <v>25.415033911146853</v>
      </c>
      <c r="J87" s="32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4.5" x14ac:dyDescent="0.35">
      <c r="A88" s="37"/>
      <c r="B88" s="37"/>
      <c r="C88" s="37"/>
      <c r="D88" s="5">
        <v>2023</v>
      </c>
      <c r="E88" s="5">
        <v>0.73</v>
      </c>
      <c r="F88" s="11">
        <v>2.6833354861949337</v>
      </c>
      <c r="G88" s="11">
        <v>5.2080607897789815</v>
      </c>
      <c r="H88" s="11">
        <v>0.98067365154281672</v>
      </c>
      <c r="I88" s="28">
        <v>25.469341342734062</v>
      </c>
      <c r="J88" s="32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4.5" x14ac:dyDescent="0.35">
      <c r="A89" s="37"/>
      <c r="B89" s="37"/>
      <c r="C89" s="37"/>
      <c r="D89" s="5">
        <v>2024</v>
      </c>
      <c r="E89" s="5">
        <v>0.69</v>
      </c>
      <c r="F89" s="11" t="s">
        <v>149</v>
      </c>
      <c r="G89" s="11">
        <v>-0.43807697937962875</v>
      </c>
      <c r="H89" s="11">
        <v>1.9775817522450061</v>
      </c>
      <c r="I89" s="28">
        <v>24.065559654863016</v>
      </c>
      <c r="J89" s="33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4.5" x14ac:dyDescent="0.35">
      <c r="A90" s="39">
        <v>26</v>
      </c>
      <c r="B90" s="39" t="s">
        <v>49</v>
      </c>
      <c r="C90" s="39" t="s">
        <v>50</v>
      </c>
      <c r="D90" s="5">
        <v>2021</v>
      </c>
      <c r="E90" s="5">
        <v>0.51</v>
      </c>
      <c r="F90" s="11">
        <v>0.16612560015411246</v>
      </c>
      <c r="G90" s="11">
        <v>-2.8421334047019293</v>
      </c>
      <c r="H90" s="11">
        <v>1.7927038208619892</v>
      </c>
      <c r="I90" s="28">
        <v>21.573280808330562</v>
      </c>
      <c r="J90" s="32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4.5" x14ac:dyDescent="0.35">
      <c r="A91" s="37"/>
      <c r="B91" s="37"/>
      <c r="C91" s="37"/>
      <c r="D91" s="5">
        <v>2022</v>
      </c>
      <c r="E91" s="5">
        <v>0.62</v>
      </c>
      <c r="F91" s="11">
        <v>0.14024224126472892</v>
      </c>
      <c r="G91" s="11">
        <v>11.397791151605276</v>
      </c>
      <c r="H91" s="11">
        <v>1.4387278721938397</v>
      </c>
      <c r="I91" s="28">
        <v>21.703927360188537</v>
      </c>
      <c r="J91" s="34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4.5" x14ac:dyDescent="0.35">
      <c r="A92" s="37"/>
      <c r="B92" s="37"/>
      <c r="C92" s="37"/>
      <c r="D92" s="5">
        <v>2023</v>
      </c>
      <c r="E92" s="5">
        <v>0.65</v>
      </c>
      <c r="F92" s="11">
        <v>0.41569978013508418</v>
      </c>
      <c r="G92" s="11">
        <v>1.6356269574661044</v>
      </c>
      <c r="H92" s="11">
        <v>1.3335621954010939</v>
      </c>
      <c r="I92" s="28">
        <v>22.01776251794794</v>
      </c>
      <c r="J92" s="33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4.5" x14ac:dyDescent="0.35">
      <c r="A93" s="37"/>
      <c r="B93" s="37"/>
      <c r="C93" s="37"/>
      <c r="D93" s="5">
        <v>2024</v>
      </c>
      <c r="E93" s="5">
        <v>0.38</v>
      </c>
      <c r="F93" s="11" t="s">
        <v>122</v>
      </c>
      <c r="G93" s="11">
        <v>0.68357503507302386</v>
      </c>
      <c r="H93" s="11">
        <v>1.1831851307833119</v>
      </c>
      <c r="I93" s="28">
        <v>22.010329439333653</v>
      </c>
      <c r="J93" s="33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4.5" x14ac:dyDescent="0.35">
      <c r="A94" s="39">
        <v>27</v>
      </c>
      <c r="B94" s="39" t="s">
        <v>51</v>
      </c>
      <c r="C94" s="39" t="s">
        <v>52</v>
      </c>
      <c r="D94" s="5">
        <v>2021</v>
      </c>
      <c r="E94" s="5">
        <v>0.86</v>
      </c>
      <c r="F94" s="11">
        <v>1.286490532547707</v>
      </c>
      <c r="G94" s="11">
        <v>-39.080735124254453</v>
      </c>
      <c r="H94" s="11">
        <v>0.87365826715718997</v>
      </c>
      <c r="I94" s="28">
        <v>25.3977169984868</v>
      </c>
      <c r="J94" s="34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4.5" x14ac:dyDescent="0.35">
      <c r="A95" s="37"/>
      <c r="B95" s="37"/>
      <c r="C95" s="37"/>
      <c r="D95" s="5">
        <v>2022</v>
      </c>
      <c r="E95" s="5">
        <v>0.86</v>
      </c>
      <c r="F95" s="11">
        <v>1.0904530167010447</v>
      </c>
      <c r="G95" s="11">
        <v>1.7858403448402376</v>
      </c>
      <c r="H95" s="11">
        <v>0.89859337145727636</v>
      </c>
      <c r="I95" s="28">
        <v>25.452265980989083</v>
      </c>
      <c r="J95" s="32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4.5" x14ac:dyDescent="0.35">
      <c r="A96" s="37"/>
      <c r="B96" s="37"/>
      <c r="C96" s="37"/>
      <c r="D96" s="5">
        <v>2023</v>
      </c>
      <c r="E96" s="5">
        <v>0.83</v>
      </c>
      <c r="F96" s="11">
        <v>0.86397926087607646</v>
      </c>
      <c r="G96" s="11">
        <v>-79.245695630865342</v>
      </c>
      <c r="H96" s="11">
        <v>0.73277378717929909</v>
      </c>
      <c r="I96" s="28">
        <v>25.345626026797309</v>
      </c>
      <c r="J96" s="32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4.5" x14ac:dyDescent="0.35">
      <c r="A97" s="37"/>
      <c r="B97" s="37"/>
      <c r="C97" s="37"/>
      <c r="D97" s="5">
        <v>2024</v>
      </c>
      <c r="E97" s="5">
        <v>0.93</v>
      </c>
      <c r="F97" s="11" t="s">
        <v>150</v>
      </c>
      <c r="G97" s="11">
        <v>1.0783137105969196</v>
      </c>
      <c r="H97" s="11">
        <v>0.79945696269400168</v>
      </c>
      <c r="I97" s="28">
        <v>25.364715680191434</v>
      </c>
      <c r="J97" s="32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4.5" x14ac:dyDescent="0.35">
      <c r="A98" s="39">
        <v>30</v>
      </c>
      <c r="B98" s="39" t="s">
        <v>53</v>
      </c>
      <c r="C98" s="39" t="s">
        <v>54</v>
      </c>
      <c r="D98" s="5">
        <v>2021</v>
      </c>
      <c r="E98" s="5">
        <v>0.41</v>
      </c>
      <c r="F98" s="11">
        <v>0.9628479703869911</v>
      </c>
      <c r="G98" s="11">
        <v>-16.588211595036828</v>
      </c>
      <c r="H98" s="11">
        <v>0.71007671842065267</v>
      </c>
      <c r="I98" s="28">
        <v>21.977247720231791</v>
      </c>
      <c r="J98" s="32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4.5" x14ac:dyDescent="0.35">
      <c r="A99" s="37"/>
      <c r="B99" s="37"/>
      <c r="C99" s="37"/>
      <c r="D99" s="5">
        <v>2022</v>
      </c>
      <c r="E99" s="5">
        <v>0.41</v>
      </c>
      <c r="F99" s="11">
        <v>0.95786206930294437</v>
      </c>
      <c r="G99" s="11">
        <v>4.6024625827821328</v>
      </c>
      <c r="H99" s="11">
        <v>1.5671558079024375</v>
      </c>
      <c r="I99" s="28">
        <v>22.133764269225104</v>
      </c>
      <c r="J99" s="32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4.5" x14ac:dyDescent="0.35">
      <c r="A100" s="37"/>
      <c r="B100" s="37"/>
      <c r="C100" s="37"/>
      <c r="D100" s="5">
        <v>2023</v>
      </c>
      <c r="E100" s="5">
        <v>0.41</v>
      </c>
      <c r="F100" s="11">
        <v>1.1265903106906154</v>
      </c>
      <c r="G100" s="11">
        <v>4.8953335253821706</v>
      </c>
      <c r="H100" s="11">
        <v>1.7061689801862887</v>
      </c>
      <c r="I100" s="28">
        <v>22.345904147740885</v>
      </c>
      <c r="J100" s="32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4.5" x14ac:dyDescent="0.35">
      <c r="A101" s="37"/>
      <c r="B101" s="37"/>
      <c r="C101" s="37"/>
      <c r="D101" s="5">
        <v>2024</v>
      </c>
      <c r="E101" s="5">
        <v>0.41</v>
      </c>
      <c r="F101" s="11" t="s">
        <v>126</v>
      </c>
      <c r="G101" s="11">
        <v>0.25085936857984537</v>
      </c>
      <c r="H101" s="11">
        <v>2.6283006939004125</v>
      </c>
      <c r="I101" s="28">
        <v>22.40135057314172</v>
      </c>
      <c r="J101" s="34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4.5" x14ac:dyDescent="0.35">
      <c r="A102" s="39">
        <v>31</v>
      </c>
      <c r="B102" s="39" t="s">
        <v>55</v>
      </c>
      <c r="C102" s="39" t="s">
        <v>56</v>
      </c>
      <c r="D102" s="5">
        <v>2021</v>
      </c>
      <c r="E102" s="5">
        <v>0.18</v>
      </c>
      <c r="F102" s="11">
        <v>1.6792161364918881</v>
      </c>
      <c r="G102" s="11">
        <v>-7.9257323009716263</v>
      </c>
      <c r="H102" s="11">
        <v>0.74899969597812732</v>
      </c>
      <c r="I102" s="28">
        <v>20.983764795966717</v>
      </c>
      <c r="J102" s="32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4.5" x14ac:dyDescent="0.35">
      <c r="A103" s="37"/>
      <c r="B103" s="37"/>
      <c r="C103" s="37"/>
      <c r="D103" s="5">
        <v>2022</v>
      </c>
      <c r="E103" s="5">
        <v>0.36</v>
      </c>
      <c r="F103" s="11">
        <v>1.4230850300982338</v>
      </c>
      <c r="G103" s="11">
        <v>1.3256582814144644</v>
      </c>
      <c r="H103" s="11">
        <v>0.72337657088266871</v>
      </c>
      <c r="I103" s="28">
        <v>20.960351188247163</v>
      </c>
      <c r="J103" s="32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4.5" x14ac:dyDescent="0.35">
      <c r="A104" s="37"/>
      <c r="B104" s="37"/>
      <c r="C104" s="37"/>
      <c r="D104" s="5">
        <v>2023</v>
      </c>
      <c r="E104" s="5">
        <v>0.57999999999999996</v>
      </c>
      <c r="F104" s="11">
        <v>1.4418345172962947</v>
      </c>
      <c r="G104" s="11">
        <v>-1.1199716982022099</v>
      </c>
      <c r="H104" s="11">
        <v>0.70180577024029966</v>
      </c>
      <c r="I104" s="28">
        <v>21.017225154711991</v>
      </c>
      <c r="J104" s="33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4.5" x14ac:dyDescent="0.35">
      <c r="A105" s="37"/>
      <c r="B105" s="37"/>
      <c r="C105" s="37"/>
      <c r="D105" s="5">
        <v>2024</v>
      </c>
      <c r="E105" s="5">
        <v>0.54</v>
      </c>
      <c r="F105" s="11" t="s">
        <v>151</v>
      </c>
      <c r="G105" s="11">
        <v>-0.27709964637175832</v>
      </c>
      <c r="H105" s="11">
        <v>0.69547466125175061</v>
      </c>
      <c r="I105" s="28">
        <v>21.060581361050765</v>
      </c>
      <c r="J105" s="33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4.5" x14ac:dyDescent="0.35">
      <c r="A106" s="39">
        <v>32</v>
      </c>
      <c r="B106" s="39" t="s">
        <v>57</v>
      </c>
      <c r="C106" s="39" t="s">
        <v>58</v>
      </c>
      <c r="D106" s="5">
        <v>2021</v>
      </c>
      <c r="E106" s="5">
        <v>0.44</v>
      </c>
      <c r="F106" s="11">
        <v>0.2858635957528754</v>
      </c>
      <c r="G106" s="11">
        <v>-3.7088599184111581</v>
      </c>
      <c r="H106" s="11">
        <v>0.82736724672467965</v>
      </c>
      <c r="I106" s="28">
        <v>20.773617100793988</v>
      </c>
      <c r="J106" s="32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4.5" x14ac:dyDescent="0.35">
      <c r="A107" s="37"/>
      <c r="B107" s="37"/>
      <c r="C107" s="37"/>
      <c r="D107" s="5">
        <v>2022</v>
      </c>
      <c r="E107" s="5">
        <v>0.44</v>
      </c>
      <c r="F107" s="11">
        <v>0.16319916502703594</v>
      </c>
      <c r="G107" s="11">
        <v>1.2085323122959317</v>
      </c>
      <c r="H107" s="11">
        <v>1.8712866340262186</v>
      </c>
      <c r="I107" s="28">
        <v>20.891194972373267</v>
      </c>
      <c r="J107" s="32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4.5" x14ac:dyDescent="0.35">
      <c r="A108" s="37"/>
      <c r="B108" s="37"/>
      <c r="C108" s="37"/>
      <c r="D108" s="30">
        <v>2023</v>
      </c>
      <c r="E108" s="30">
        <v>0.57999999999999996</v>
      </c>
      <c r="F108" s="15">
        <v>0.26057990545700715</v>
      </c>
      <c r="G108" s="15">
        <v>19.061243186780342</v>
      </c>
      <c r="H108" s="15">
        <v>3.1133575981212811</v>
      </c>
      <c r="I108" s="31">
        <v>20.731098690833679</v>
      </c>
      <c r="J108" s="32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4.5" x14ac:dyDescent="0.35">
      <c r="A109" s="37"/>
      <c r="B109" s="37"/>
      <c r="C109" s="37"/>
      <c r="D109" s="5">
        <v>2024</v>
      </c>
      <c r="E109" s="5">
        <v>0.67</v>
      </c>
      <c r="F109" s="11" t="s">
        <v>131</v>
      </c>
      <c r="G109" s="11">
        <v>4.8437901264706671</v>
      </c>
      <c r="H109" s="11">
        <v>2.1280681263336634</v>
      </c>
      <c r="I109" s="28">
        <v>20.97509580966922</v>
      </c>
      <c r="J109" s="32"/>
      <c r="K109" s="32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4.5" x14ac:dyDescent="0.35">
      <c r="A110" s="39">
        <v>33</v>
      </c>
      <c r="B110" s="39" t="s">
        <v>59</v>
      </c>
      <c r="C110" s="39" t="s">
        <v>60</v>
      </c>
      <c r="D110" s="5">
        <v>2021</v>
      </c>
      <c r="E110" s="5">
        <v>0.44</v>
      </c>
      <c r="F110" s="11">
        <v>0.71238041113248551</v>
      </c>
      <c r="G110" s="11">
        <v>1.6553720689012779</v>
      </c>
      <c r="H110" s="11">
        <v>0.57012025793110011</v>
      </c>
      <c r="I110" s="28">
        <v>22.918064988471791</v>
      </c>
      <c r="J110" s="33"/>
      <c r="K110" s="32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4.5" x14ac:dyDescent="0.35">
      <c r="A111" s="37"/>
      <c r="B111" s="37"/>
      <c r="C111" s="37"/>
      <c r="D111" s="5">
        <v>2022</v>
      </c>
      <c r="E111" s="5">
        <v>0.44</v>
      </c>
      <c r="F111" s="11">
        <v>0.69476480515531858</v>
      </c>
      <c r="G111" s="11">
        <v>1.1902567961556834</v>
      </c>
      <c r="H111" s="11">
        <v>0.53806369319932013</v>
      </c>
      <c r="I111" s="28">
        <v>23.023129623167677</v>
      </c>
      <c r="J111" s="32"/>
      <c r="K111" s="33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4.5" x14ac:dyDescent="0.35">
      <c r="A112" s="37"/>
      <c r="B112" s="37"/>
      <c r="C112" s="37"/>
      <c r="D112" s="5">
        <v>2023</v>
      </c>
      <c r="E112" s="5">
        <v>0.44</v>
      </c>
      <c r="F112" s="11">
        <v>0.57978424791857852</v>
      </c>
      <c r="G112" s="11">
        <v>-0.7021851514844506</v>
      </c>
      <c r="H112" s="11">
        <v>0.50566734856620776</v>
      </c>
      <c r="I112" s="28">
        <v>22.954993151814172</v>
      </c>
      <c r="J112" s="32"/>
      <c r="K112" s="32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4.5" x14ac:dyDescent="0.35">
      <c r="A113" s="37"/>
      <c r="B113" s="37"/>
      <c r="C113" s="37"/>
      <c r="D113" s="5">
        <v>2024</v>
      </c>
      <c r="E113" s="5">
        <v>0.44</v>
      </c>
      <c r="F113" s="11" t="s">
        <v>152</v>
      </c>
      <c r="G113" s="11">
        <v>8.22899441682884</v>
      </c>
      <c r="H113" s="11">
        <v>0.45667593646194149</v>
      </c>
      <c r="I113" s="28">
        <v>22.99956295236252</v>
      </c>
      <c r="J113" s="32"/>
      <c r="K113" s="32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4.5" x14ac:dyDescent="0.35">
      <c r="A114" s="39">
        <v>34</v>
      </c>
      <c r="B114" s="39" t="s">
        <v>61</v>
      </c>
      <c r="C114" s="39" t="s">
        <v>62</v>
      </c>
      <c r="D114" s="5">
        <v>2021</v>
      </c>
      <c r="E114" s="5">
        <v>0.23</v>
      </c>
      <c r="F114" s="11">
        <v>1.4224746752794692</v>
      </c>
      <c r="G114" s="11">
        <v>8.2276233288225686</v>
      </c>
      <c r="H114" s="11">
        <v>1.3103920137284901</v>
      </c>
      <c r="I114" s="28">
        <v>23.22832274827201</v>
      </c>
      <c r="J114" s="32"/>
      <c r="K114" s="32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4.5" x14ac:dyDescent="0.35">
      <c r="A115" s="37"/>
      <c r="B115" s="37"/>
      <c r="C115" s="37"/>
      <c r="D115" s="5">
        <v>2022</v>
      </c>
      <c r="E115" s="5">
        <v>0.59</v>
      </c>
      <c r="F115" s="11">
        <v>1.1225105263136945</v>
      </c>
      <c r="G115" s="11">
        <v>2.0112435224949321</v>
      </c>
      <c r="H115" s="11">
        <v>0.87310994741913028</v>
      </c>
      <c r="I115" s="28">
        <v>23.372793394859308</v>
      </c>
      <c r="J115" s="32"/>
      <c r="K115" s="32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4.5" x14ac:dyDescent="0.35">
      <c r="A116" s="37"/>
      <c r="B116" s="37"/>
      <c r="C116" s="37"/>
      <c r="D116" s="5">
        <v>2023</v>
      </c>
      <c r="E116" s="5">
        <v>0.91</v>
      </c>
      <c r="F116" s="11">
        <v>1.2371143911929028</v>
      </c>
      <c r="G116" s="11">
        <v>3.9202475441396158</v>
      </c>
      <c r="H116" s="11">
        <v>0.72165556194117775</v>
      </c>
      <c r="I116" s="28">
        <v>23.405099803683949</v>
      </c>
      <c r="J116" s="32"/>
      <c r="K116" s="32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4.5" x14ac:dyDescent="0.35">
      <c r="A117" s="37"/>
      <c r="B117" s="37"/>
      <c r="C117" s="37"/>
      <c r="D117" s="5">
        <v>2024</v>
      </c>
      <c r="E117" s="5">
        <v>0.99</v>
      </c>
      <c r="F117" s="29">
        <v>45778</v>
      </c>
      <c r="G117" s="11">
        <v>-32.388192965458572</v>
      </c>
      <c r="H117" s="11">
        <v>0.73647472589185214</v>
      </c>
      <c r="I117" s="28">
        <v>23.39358393854469</v>
      </c>
      <c r="J117" s="33"/>
      <c r="K117" s="32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4.5" x14ac:dyDescent="0.35">
      <c r="A118" s="39">
        <v>35</v>
      </c>
      <c r="B118" s="39" t="s">
        <v>63</v>
      </c>
      <c r="C118" s="39" t="s">
        <v>64</v>
      </c>
      <c r="D118" s="5">
        <v>2021</v>
      </c>
      <c r="E118" s="5">
        <v>0.4</v>
      </c>
      <c r="F118" s="11">
        <v>0.28794798618160561</v>
      </c>
      <c r="G118" s="11">
        <v>4.3246783799100958</v>
      </c>
      <c r="H118" s="11">
        <v>0.94497770238876533</v>
      </c>
      <c r="I118" s="28">
        <v>21.071306109529875</v>
      </c>
      <c r="J118" s="32"/>
      <c r="K118" s="33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4.5" x14ac:dyDescent="0.35">
      <c r="A119" s="37"/>
      <c r="B119" s="37"/>
      <c r="C119" s="37"/>
      <c r="D119" s="5">
        <v>2022</v>
      </c>
      <c r="E119" s="5">
        <v>0.4</v>
      </c>
      <c r="F119" s="11">
        <v>0.20883477406700618</v>
      </c>
      <c r="G119" s="11">
        <v>3.8016004724113666</v>
      </c>
      <c r="H119" s="11">
        <v>0.89296175990863291</v>
      </c>
      <c r="I119" s="28">
        <v>21.247533100793113</v>
      </c>
      <c r="J119" s="32"/>
      <c r="K119" s="32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4.5" x14ac:dyDescent="0.35">
      <c r="A120" s="37"/>
      <c r="B120" s="37"/>
      <c r="C120" s="37"/>
      <c r="D120" s="5">
        <v>2023</v>
      </c>
      <c r="E120" s="5">
        <v>0.4</v>
      </c>
      <c r="F120" s="11">
        <v>0.26893386597783631</v>
      </c>
      <c r="G120" s="11">
        <v>3.1521648985119528</v>
      </c>
      <c r="H120" s="11">
        <v>1.237645761579689</v>
      </c>
      <c r="I120" s="28">
        <v>21.316562193720703</v>
      </c>
      <c r="J120" s="34"/>
      <c r="K120" s="32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4.5" x14ac:dyDescent="0.35">
      <c r="A121" s="37"/>
      <c r="B121" s="37"/>
      <c r="C121" s="37"/>
      <c r="D121" s="5">
        <v>2024</v>
      </c>
      <c r="E121" s="5">
        <v>0.4</v>
      </c>
      <c r="F121" s="11" t="s">
        <v>153</v>
      </c>
      <c r="G121" s="11">
        <v>0.90925254286110047</v>
      </c>
      <c r="H121" s="11">
        <v>0.9592415156818398</v>
      </c>
      <c r="I121" s="28">
        <v>22.111248589780498</v>
      </c>
      <c r="J121" s="32"/>
      <c r="K121" s="34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4.5" x14ac:dyDescent="0.35">
      <c r="A122" s="39">
        <v>36</v>
      </c>
      <c r="B122" s="39" t="s">
        <v>65</v>
      </c>
      <c r="C122" s="39" t="s">
        <v>66</v>
      </c>
      <c r="D122" s="5">
        <v>2021</v>
      </c>
      <c r="E122" s="5">
        <v>0.26</v>
      </c>
      <c r="F122" s="11">
        <v>0.27354090300672534</v>
      </c>
      <c r="G122" s="11">
        <v>120.47121591725416</v>
      </c>
      <c r="H122" s="11">
        <v>0.51303013410692622</v>
      </c>
      <c r="I122" s="28">
        <v>21.7521303806394</v>
      </c>
      <c r="J122" s="32"/>
      <c r="K122" s="32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4.5" x14ac:dyDescent="0.35">
      <c r="A123" s="37"/>
      <c r="B123" s="37"/>
      <c r="C123" s="37"/>
      <c r="D123" s="5">
        <v>2022</v>
      </c>
      <c r="E123" s="5">
        <v>0.68</v>
      </c>
      <c r="F123" s="11">
        <v>0.21745164868238209</v>
      </c>
      <c r="G123" s="11">
        <v>13.677694212702935</v>
      </c>
      <c r="H123" s="11">
        <v>0.65542129014992612</v>
      </c>
      <c r="I123" s="28">
        <v>21.815246475759452</v>
      </c>
      <c r="J123" s="32"/>
      <c r="K123" s="32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4.5" x14ac:dyDescent="0.35">
      <c r="A124" s="37"/>
      <c r="B124" s="37"/>
      <c r="C124" s="37"/>
      <c r="D124" s="5">
        <v>2023</v>
      </c>
      <c r="E124" s="5">
        <v>0.62</v>
      </c>
      <c r="F124" s="11">
        <v>0.20303865559169071</v>
      </c>
      <c r="G124" s="11">
        <v>3.8119808703223765</v>
      </c>
      <c r="H124" s="11">
        <v>0.75010833576833869</v>
      </c>
      <c r="I124" s="28">
        <v>21.822866368714745</v>
      </c>
      <c r="J124" s="33"/>
      <c r="K124" s="32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4.5" x14ac:dyDescent="0.35">
      <c r="A125" s="37"/>
      <c r="B125" s="37"/>
      <c r="C125" s="37"/>
      <c r="D125" s="5">
        <v>2024</v>
      </c>
      <c r="E125" s="5">
        <v>0.66</v>
      </c>
      <c r="F125" s="11" t="s">
        <v>124</v>
      </c>
      <c r="G125" s="11">
        <v>5.8529003587747894</v>
      </c>
      <c r="H125" s="11">
        <v>0.68455629282853481</v>
      </c>
      <c r="I125" s="28">
        <v>22.047253112628557</v>
      </c>
      <c r="J125" s="32"/>
      <c r="K125" s="33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4.5" x14ac:dyDescent="0.35">
      <c r="A126" s="40">
        <v>37</v>
      </c>
      <c r="B126" s="39" t="s">
        <v>67</v>
      </c>
      <c r="C126" s="39" t="s">
        <v>68</v>
      </c>
      <c r="D126" s="5">
        <v>2021</v>
      </c>
      <c r="E126" s="5">
        <v>0.54</v>
      </c>
      <c r="F126" s="11">
        <v>1.1574467034635287</v>
      </c>
      <c r="G126" s="11">
        <v>0.19592540832032435</v>
      </c>
      <c r="H126" s="11">
        <v>1.1104229844300126</v>
      </c>
      <c r="I126" s="28">
        <v>22.258858925350747</v>
      </c>
      <c r="J126" s="32"/>
      <c r="K126" s="32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4.5" x14ac:dyDescent="0.35">
      <c r="A127" s="37"/>
      <c r="B127" s="37"/>
      <c r="C127" s="37"/>
      <c r="D127" s="5">
        <v>2022</v>
      </c>
      <c r="E127" s="5">
        <v>0.54</v>
      </c>
      <c r="F127" s="11">
        <v>1.2027081130615287</v>
      </c>
      <c r="G127" s="11">
        <v>0.7891252124536039</v>
      </c>
      <c r="H127" s="11">
        <v>0.94713181010854541</v>
      </c>
      <c r="I127" s="28">
        <v>22.509485707789217</v>
      </c>
      <c r="J127" s="32"/>
      <c r="K127" s="32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4.5" x14ac:dyDescent="0.35">
      <c r="A128" s="37"/>
      <c r="B128" s="37"/>
      <c r="C128" s="37"/>
      <c r="D128" s="5">
        <v>2023</v>
      </c>
      <c r="E128" s="5">
        <v>0.56000000000000005</v>
      </c>
      <c r="F128" s="11">
        <v>1.186728406212898</v>
      </c>
      <c r="G128" s="11">
        <v>0.46666650206060367</v>
      </c>
      <c r="H128" s="11">
        <v>0.97430529894935669</v>
      </c>
      <c r="I128" s="28">
        <v>22.619759939077536</v>
      </c>
      <c r="J128" s="32"/>
      <c r="K128" s="32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4.5" x14ac:dyDescent="0.35">
      <c r="A129" s="37"/>
      <c r="B129" s="37"/>
      <c r="C129" s="37"/>
      <c r="D129" s="5">
        <v>2024</v>
      </c>
      <c r="E129" s="5">
        <v>0.59</v>
      </c>
      <c r="F129" s="11" t="s">
        <v>154</v>
      </c>
      <c r="G129" s="11">
        <v>0.24501745670994848</v>
      </c>
      <c r="H129" s="11">
        <v>0.89311864557671872</v>
      </c>
      <c r="I129" s="28">
        <v>22.779057349192506</v>
      </c>
      <c r="J129" s="32"/>
      <c r="K129" s="32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4.5" x14ac:dyDescent="0.35">
      <c r="A130" s="40">
        <v>38</v>
      </c>
      <c r="B130" s="39" t="s">
        <v>69</v>
      </c>
      <c r="C130" s="39" t="s">
        <v>70</v>
      </c>
      <c r="D130" s="5">
        <v>2021</v>
      </c>
      <c r="E130" s="5">
        <v>0.44</v>
      </c>
      <c r="F130" s="11">
        <v>0.97377477767762921</v>
      </c>
      <c r="G130" s="11">
        <v>6.1036716964600721</v>
      </c>
      <c r="H130" s="11">
        <v>2.3535258685503493</v>
      </c>
      <c r="I130" s="28">
        <v>20.731206998433251</v>
      </c>
      <c r="J130" s="32"/>
      <c r="K130" s="32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4.5" x14ac:dyDescent="0.35">
      <c r="A131" s="37"/>
      <c r="B131" s="37"/>
      <c r="C131" s="37"/>
      <c r="D131" s="5">
        <v>2022</v>
      </c>
      <c r="E131" s="5">
        <v>0.53</v>
      </c>
      <c r="F131" s="11">
        <v>1.0426202744327659</v>
      </c>
      <c r="G131" s="11">
        <v>-2.4641149843495</v>
      </c>
      <c r="H131" s="11">
        <v>2.3970251026527856</v>
      </c>
      <c r="I131" s="28">
        <v>20.717102280195444</v>
      </c>
      <c r="J131" s="32"/>
      <c r="K131" s="32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4.5" x14ac:dyDescent="0.35">
      <c r="A132" s="37"/>
      <c r="B132" s="37"/>
      <c r="C132" s="37"/>
      <c r="D132" s="5">
        <v>2023</v>
      </c>
      <c r="E132" s="5">
        <v>0.53</v>
      </c>
      <c r="F132" s="11">
        <v>1.1666686650011202</v>
      </c>
      <c r="G132" s="11">
        <v>128.50295688803507</v>
      </c>
      <c r="H132" s="11">
        <v>0.92801648452251428</v>
      </c>
      <c r="I132" s="28">
        <v>20.579827516424512</v>
      </c>
      <c r="J132" s="32"/>
      <c r="K132" s="32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4.5" x14ac:dyDescent="0.35">
      <c r="A133" s="37"/>
      <c r="B133" s="37"/>
      <c r="C133" s="37"/>
      <c r="D133" s="5">
        <v>2024</v>
      </c>
      <c r="E133" s="5">
        <v>0.53</v>
      </c>
      <c r="F133" s="11" t="s">
        <v>117</v>
      </c>
      <c r="G133" s="11">
        <v>12.153877420692988</v>
      </c>
      <c r="H133" s="11">
        <v>1.4701192109297818</v>
      </c>
      <c r="I133" s="28">
        <v>20.141027675804494</v>
      </c>
      <c r="J133" s="32"/>
      <c r="K133" s="32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4.5" x14ac:dyDescent="0.35">
      <c r="A134" s="39">
        <v>39</v>
      </c>
      <c r="B134" s="39" t="s">
        <v>71</v>
      </c>
      <c r="C134" s="39" t="s">
        <v>72</v>
      </c>
      <c r="D134" s="5">
        <v>2021</v>
      </c>
      <c r="E134" s="5">
        <v>0.15</v>
      </c>
      <c r="F134" s="11">
        <v>0.40626141595586507</v>
      </c>
      <c r="G134" s="11">
        <v>5.2409211028045757</v>
      </c>
      <c r="H134" s="11">
        <v>1.2354238137275804</v>
      </c>
      <c r="I134" s="28">
        <v>21.556469970426843</v>
      </c>
      <c r="J134" s="32"/>
      <c r="K134" s="32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4.5" x14ac:dyDescent="0.35">
      <c r="A135" s="37"/>
      <c r="B135" s="37"/>
      <c r="C135" s="37"/>
      <c r="D135" s="5">
        <v>2022</v>
      </c>
      <c r="E135" s="5">
        <v>0.43</v>
      </c>
      <c r="F135" s="11">
        <v>0.22950685007326274</v>
      </c>
      <c r="G135" s="11">
        <v>2.0327708370635968</v>
      </c>
      <c r="H135" s="11">
        <v>1.3290504920526922</v>
      </c>
      <c r="I135" s="28">
        <v>21.760507844569997</v>
      </c>
      <c r="J135" s="32"/>
      <c r="K135" s="32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4.5" x14ac:dyDescent="0.35">
      <c r="A136" s="37"/>
      <c r="B136" s="37"/>
      <c r="C136" s="37"/>
      <c r="D136" s="5">
        <v>2023</v>
      </c>
      <c r="E136" s="5">
        <v>0.47</v>
      </c>
      <c r="F136" s="11">
        <v>0.20906786571304331</v>
      </c>
      <c r="G136" s="11">
        <v>1.3404370280600566</v>
      </c>
      <c r="H136" s="11">
        <v>1.0433309531118542</v>
      </c>
      <c r="I136" s="28">
        <v>21.868408678049811</v>
      </c>
      <c r="J136" s="32"/>
      <c r="K136" s="32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4.5" x14ac:dyDescent="0.35">
      <c r="A137" s="37"/>
      <c r="B137" s="37"/>
      <c r="C137" s="37"/>
      <c r="D137" s="5">
        <v>2024</v>
      </c>
      <c r="E137" s="5">
        <v>0.5</v>
      </c>
      <c r="F137" s="11" t="s">
        <v>155</v>
      </c>
      <c r="G137" s="11">
        <v>2.8174604405609127</v>
      </c>
      <c r="H137" s="11">
        <v>0.87601288268523403</v>
      </c>
      <c r="I137" s="28">
        <v>21.842882856095063</v>
      </c>
      <c r="J137" s="32"/>
      <c r="K137" s="32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4.5" x14ac:dyDescent="0.35">
      <c r="A138" s="43">
        <v>41</v>
      </c>
      <c r="B138" s="43" t="s">
        <v>73</v>
      </c>
      <c r="C138" s="43" t="s">
        <v>74</v>
      </c>
      <c r="D138" s="30">
        <v>2021</v>
      </c>
      <c r="E138" s="30">
        <v>0.48</v>
      </c>
      <c r="F138" s="15">
        <v>0.84856580619149979</v>
      </c>
      <c r="G138" s="15">
        <v>-82.075526583493712</v>
      </c>
      <c r="H138" s="15">
        <v>18.107363266762569</v>
      </c>
      <c r="I138" s="31">
        <v>21.769635608928169</v>
      </c>
      <c r="J138" s="32"/>
      <c r="K138" s="32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4.5" x14ac:dyDescent="0.35">
      <c r="A139" s="37"/>
      <c r="B139" s="37"/>
      <c r="C139" s="37"/>
      <c r="D139" s="30">
        <v>2022</v>
      </c>
      <c r="E139" s="30">
        <v>0.49</v>
      </c>
      <c r="F139" s="15">
        <v>0.70499276709562486</v>
      </c>
      <c r="G139" s="15">
        <v>2.5976049890696125</v>
      </c>
      <c r="H139" s="15">
        <v>14.560054223168411</v>
      </c>
      <c r="I139" s="31">
        <v>21.756403699988276</v>
      </c>
      <c r="J139" s="32"/>
      <c r="K139" s="32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4.5" x14ac:dyDescent="0.35">
      <c r="A140" s="37"/>
      <c r="B140" s="37"/>
      <c r="C140" s="37"/>
      <c r="D140" s="30">
        <v>2023</v>
      </c>
      <c r="E140" s="30">
        <v>0.52</v>
      </c>
      <c r="F140" s="15">
        <v>0.67430985619817363</v>
      </c>
      <c r="G140" s="15">
        <v>9.0868688631716239</v>
      </c>
      <c r="H140" s="15">
        <v>10.910673297137595</v>
      </c>
      <c r="I140" s="31">
        <v>21.978669031261866</v>
      </c>
      <c r="J140" s="32"/>
      <c r="K140" s="32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4.5" x14ac:dyDescent="0.35">
      <c r="A141" s="37"/>
      <c r="B141" s="37"/>
      <c r="C141" s="37"/>
      <c r="D141" s="30">
        <v>2024</v>
      </c>
      <c r="E141" s="30">
        <v>0.48</v>
      </c>
      <c r="F141" s="15" t="s">
        <v>118</v>
      </c>
      <c r="G141" s="15">
        <v>3.0009168683824576</v>
      </c>
      <c r="H141" s="15">
        <v>9.444325528296222</v>
      </c>
      <c r="I141" s="31">
        <v>22.027319785540936</v>
      </c>
      <c r="J141" s="32"/>
      <c r="K141" s="32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4.5" x14ac:dyDescent="0.35">
      <c r="A142" s="39">
        <v>42</v>
      </c>
      <c r="B142" s="39" t="s">
        <v>75</v>
      </c>
      <c r="C142" s="39" t="s">
        <v>76</v>
      </c>
      <c r="D142" s="5">
        <v>2021</v>
      </c>
      <c r="E142" s="5">
        <v>0.49</v>
      </c>
      <c r="F142" s="11">
        <v>0.86510963565980836</v>
      </c>
      <c r="G142" s="11">
        <v>-178.88484978266527</v>
      </c>
      <c r="H142" s="11">
        <v>3.4516662054038969</v>
      </c>
      <c r="I142" s="28">
        <v>20.720702184455753</v>
      </c>
      <c r="J142" s="34"/>
      <c r="K142" s="32"/>
      <c r="L142" s="32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4.5" x14ac:dyDescent="0.35">
      <c r="A143" s="37"/>
      <c r="B143" s="37"/>
      <c r="C143" s="37"/>
      <c r="D143" s="30">
        <v>2022</v>
      </c>
      <c r="E143" s="30">
        <v>0.47</v>
      </c>
      <c r="F143" s="15">
        <v>1.1220968076741511</v>
      </c>
      <c r="G143" s="15">
        <v>6.4305807037722325</v>
      </c>
      <c r="H143" s="15">
        <v>3.2080680759786375</v>
      </c>
      <c r="I143" s="31">
        <v>20.683882835277061</v>
      </c>
      <c r="J143" s="32"/>
      <c r="K143" s="34"/>
      <c r="L143" s="32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4.5" x14ac:dyDescent="0.35">
      <c r="A144" s="37"/>
      <c r="B144" s="37"/>
      <c r="C144" s="37"/>
      <c r="D144" s="5">
        <v>2023</v>
      </c>
      <c r="E144" s="5">
        <v>0.5</v>
      </c>
      <c r="F144" s="11">
        <v>1.1226307561853008</v>
      </c>
      <c r="G144" s="11">
        <v>-5.3331677326570093</v>
      </c>
      <c r="H144" s="11">
        <v>2.2033820676984308</v>
      </c>
      <c r="I144" s="28">
        <v>20.706912367583577</v>
      </c>
      <c r="J144" s="32"/>
      <c r="K144" s="32"/>
      <c r="L144" s="32"/>
      <c r="M144" s="32"/>
      <c r="N144" s="5"/>
      <c r="O144" s="5"/>
      <c r="P144" s="5"/>
      <c r="Q144" s="5"/>
      <c r="R144" s="5"/>
      <c r="S144" s="5"/>
      <c r="T144" s="5"/>
      <c r="U144" s="5"/>
    </row>
    <row r="145" spans="1:21" ht="14.5" x14ac:dyDescent="0.35">
      <c r="A145" s="37"/>
      <c r="B145" s="37"/>
      <c r="C145" s="37"/>
      <c r="D145" s="30">
        <v>2024</v>
      </c>
      <c r="E145" s="30">
        <v>0.5</v>
      </c>
      <c r="F145" s="35">
        <v>45994</v>
      </c>
      <c r="G145" s="15">
        <v>-0.35828818487066288</v>
      </c>
      <c r="H145" s="15">
        <v>3.7333713258830943</v>
      </c>
      <c r="I145" s="31">
        <v>20.907773551754602</v>
      </c>
      <c r="J145" s="32"/>
      <c r="K145" s="32"/>
      <c r="L145" s="32"/>
      <c r="M145" s="32"/>
      <c r="N145" s="5"/>
      <c r="O145" s="5"/>
      <c r="P145" s="5"/>
      <c r="Q145" s="5"/>
      <c r="R145" s="5"/>
      <c r="S145" s="5"/>
      <c r="T145" s="5"/>
      <c r="U145" s="5"/>
    </row>
    <row r="146" spans="1:21" ht="14.5" x14ac:dyDescent="0.35">
      <c r="A146" s="39">
        <v>43</v>
      </c>
      <c r="B146" s="39" t="s">
        <v>77</v>
      </c>
      <c r="C146" s="39" t="s">
        <v>78</v>
      </c>
      <c r="D146" s="5">
        <v>2021</v>
      </c>
      <c r="E146" s="5">
        <v>0.43</v>
      </c>
      <c r="F146" s="11">
        <v>0.27540091153131729</v>
      </c>
      <c r="G146" s="11">
        <v>15.908016050571105</v>
      </c>
      <c r="H146" s="11">
        <v>0.42376979693998396</v>
      </c>
      <c r="I146" s="28">
        <v>20.387387639476998</v>
      </c>
      <c r="J146" s="32"/>
      <c r="K146" s="32"/>
      <c r="L146" s="32"/>
      <c r="M146" s="32"/>
      <c r="N146" s="32"/>
      <c r="O146" s="5"/>
      <c r="P146" s="5"/>
      <c r="Q146" s="5"/>
      <c r="R146" s="5"/>
      <c r="S146" s="5"/>
      <c r="T146" s="5"/>
      <c r="U146" s="5"/>
    </row>
    <row r="147" spans="1:21" ht="14.5" x14ac:dyDescent="0.35">
      <c r="A147" s="37"/>
      <c r="B147" s="37"/>
      <c r="C147" s="37"/>
      <c r="D147" s="5">
        <v>2022</v>
      </c>
      <c r="E147" s="5">
        <v>0.45</v>
      </c>
      <c r="F147" s="11">
        <v>0.27477469458457388</v>
      </c>
      <c r="G147" s="11">
        <v>-6.3891124839987805</v>
      </c>
      <c r="H147" s="11">
        <v>0.39779157822092964</v>
      </c>
      <c r="I147" s="28">
        <v>20.336474071526641</v>
      </c>
      <c r="J147" s="32"/>
      <c r="K147" s="32"/>
      <c r="L147" s="34"/>
      <c r="M147" s="32"/>
      <c r="N147" s="32"/>
      <c r="O147" s="5"/>
      <c r="P147" s="5"/>
      <c r="Q147" s="5"/>
      <c r="R147" s="5"/>
      <c r="S147" s="5"/>
      <c r="T147" s="5"/>
      <c r="U147" s="5"/>
    </row>
    <row r="148" spans="1:21" ht="14.5" x14ac:dyDescent="0.35">
      <c r="A148" s="37"/>
      <c r="B148" s="37"/>
      <c r="C148" s="37"/>
      <c r="D148" s="5">
        <v>2023</v>
      </c>
      <c r="E148" s="5">
        <v>0.43</v>
      </c>
      <c r="F148" s="11">
        <v>0.27396623217200133</v>
      </c>
      <c r="G148" s="11">
        <v>-3.1518685314495061</v>
      </c>
      <c r="H148" s="11">
        <v>0.40085272957065499</v>
      </c>
      <c r="I148" s="28">
        <v>20.317133717485625</v>
      </c>
      <c r="J148" s="32"/>
      <c r="K148" s="32"/>
      <c r="L148" s="32"/>
      <c r="M148" s="34"/>
      <c r="N148" s="32"/>
      <c r="O148" s="5"/>
      <c r="P148" s="5"/>
      <c r="Q148" s="5"/>
      <c r="R148" s="5"/>
      <c r="S148" s="5"/>
      <c r="T148" s="5"/>
      <c r="U148" s="5"/>
    </row>
    <row r="149" spans="1:21" ht="14.5" x14ac:dyDescent="0.35">
      <c r="A149" s="37"/>
      <c r="B149" s="37"/>
      <c r="C149" s="37"/>
      <c r="D149" s="5">
        <v>2024</v>
      </c>
      <c r="E149" s="5">
        <v>0.42</v>
      </c>
      <c r="F149" s="11" t="s">
        <v>123</v>
      </c>
      <c r="G149" s="11">
        <v>-8.7904551271517501</v>
      </c>
      <c r="H149" s="11">
        <v>0.39162489952105689</v>
      </c>
      <c r="I149" s="28">
        <v>20.29659229335893</v>
      </c>
      <c r="J149" s="32"/>
      <c r="K149" s="32"/>
      <c r="L149" s="32"/>
      <c r="M149" s="32"/>
      <c r="N149" s="34"/>
      <c r="O149" s="5"/>
      <c r="P149" s="5"/>
      <c r="Q149" s="5"/>
      <c r="R149" s="5"/>
      <c r="S149" s="5"/>
      <c r="T149" s="5"/>
      <c r="U149" s="5"/>
    </row>
    <row r="150" spans="1:21" ht="14.5" x14ac:dyDescent="0.35">
      <c r="A150" s="39">
        <v>44</v>
      </c>
      <c r="B150" s="39" t="s">
        <v>79</v>
      </c>
      <c r="C150" s="39" t="s">
        <v>80</v>
      </c>
      <c r="D150" s="5">
        <v>2021</v>
      </c>
      <c r="E150" s="5">
        <v>0.44</v>
      </c>
      <c r="F150" s="11">
        <v>0.2152650015058897</v>
      </c>
      <c r="G150" s="11">
        <v>1.4634359426429755</v>
      </c>
      <c r="H150" s="11">
        <v>1.0281181933350567</v>
      </c>
      <c r="I150" s="28">
        <v>20.712266479196881</v>
      </c>
      <c r="J150" s="32"/>
      <c r="K150" s="32"/>
      <c r="L150" s="32"/>
      <c r="M150" s="32"/>
      <c r="N150" s="32"/>
      <c r="O150" s="5"/>
      <c r="P150" s="5"/>
      <c r="Q150" s="5"/>
      <c r="R150" s="5"/>
      <c r="S150" s="5"/>
      <c r="T150" s="5"/>
      <c r="U150" s="5"/>
    </row>
    <row r="151" spans="1:21" ht="14.5" x14ac:dyDescent="0.35">
      <c r="A151" s="37"/>
      <c r="B151" s="37"/>
      <c r="C151" s="37"/>
      <c r="D151" s="5">
        <v>2022</v>
      </c>
      <c r="E151" s="5">
        <v>0.47</v>
      </c>
      <c r="F151" s="11">
        <v>0.23540777631032386</v>
      </c>
      <c r="G151" s="11">
        <v>1.3506727865920156</v>
      </c>
      <c r="H151" s="11">
        <v>1.0291268530245803</v>
      </c>
      <c r="I151" s="28">
        <v>20.98755546824351</v>
      </c>
      <c r="J151" s="32"/>
      <c r="K151" s="32"/>
      <c r="L151" s="32"/>
      <c r="M151" s="32"/>
      <c r="N151" s="32"/>
      <c r="O151" s="5"/>
      <c r="P151" s="5"/>
      <c r="Q151" s="5"/>
      <c r="R151" s="5"/>
      <c r="S151" s="5"/>
      <c r="T151" s="5"/>
      <c r="U151" s="5"/>
    </row>
    <row r="152" spans="1:21" ht="14.5" x14ac:dyDescent="0.35">
      <c r="A152" s="37"/>
      <c r="B152" s="37"/>
      <c r="C152" s="37"/>
      <c r="D152" s="5">
        <v>2023</v>
      </c>
      <c r="E152" s="5">
        <v>0.5</v>
      </c>
      <c r="F152" s="11">
        <v>5.8699021027578423E-2</v>
      </c>
      <c r="G152" s="11">
        <v>1.6583933254033869</v>
      </c>
      <c r="H152" s="11">
        <v>0.92632764547894675</v>
      </c>
      <c r="I152" s="28">
        <v>20.863810650189492</v>
      </c>
      <c r="J152" s="32"/>
      <c r="K152" s="32"/>
      <c r="L152" s="32"/>
      <c r="M152" s="32"/>
      <c r="N152" s="32"/>
      <c r="O152" s="5"/>
      <c r="P152" s="5"/>
      <c r="Q152" s="5"/>
      <c r="R152" s="5"/>
      <c r="S152" s="5"/>
      <c r="T152" s="5"/>
      <c r="U152" s="5"/>
    </row>
    <row r="153" spans="1:21" ht="14.5" x14ac:dyDescent="0.35">
      <c r="A153" s="37"/>
      <c r="B153" s="37"/>
      <c r="C153" s="37"/>
      <c r="D153" s="5">
        <v>2024</v>
      </c>
      <c r="E153" s="5">
        <v>0.54</v>
      </c>
      <c r="F153" s="11" t="s">
        <v>156</v>
      </c>
      <c r="G153" s="11">
        <v>4.3103983259744849</v>
      </c>
      <c r="H153" s="11">
        <v>0.75151647011821932</v>
      </c>
      <c r="I153" s="28">
        <v>20.87283571605095</v>
      </c>
      <c r="J153" s="33"/>
      <c r="K153" s="32"/>
      <c r="L153" s="32"/>
      <c r="M153" s="32"/>
      <c r="N153" s="32"/>
      <c r="O153" s="5"/>
      <c r="P153" s="5"/>
      <c r="Q153" s="5"/>
      <c r="R153" s="5"/>
      <c r="S153" s="5"/>
      <c r="T153" s="5"/>
      <c r="U153" s="5"/>
    </row>
    <row r="154" spans="1:21" ht="14.5" x14ac:dyDescent="0.35">
      <c r="A154" s="43">
        <v>45</v>
      </c>
      <c r="B154" s="43" t="s">
        <v>81</v>
      </c>
      <c r="C154" s="43" t="s">
        <v>82</v>
      </c>
      <c r="D154" s="30">
        <v>2021</v>
      </c>
      <c r="E154" s="30">
        <v>0.31</v>
      </c>
      <c r="F154" s="15">
        <v>0.5478233771111376</v>
      </c>
      <c r="G154" s="15">
        <v>2.0549188047001534</v>
      </c>
      <c r="H154" s="15">
        <v>4.8278063581395072</v>
      </c>
      <c r="I154" s="31">
        <v>20.318912134023634</v>
      </c>
      <c r="J154" s="32"/>
      <c r="K154" s="33"/>
      <c r="L154" s="32"/>
      <c r="M154" s="32"/>
      <c r="N154" s="32"/>
      <c r="O154" s="5"/>
      <c r="P154" s="5"/>
      <c r="Q154" s="5"/>
      <c r="R154" s="5"/>
      <c r="S154" s="5"/>
      <c r="T154" s="5"/>
      <c r="U154" s="5"/>
    </row>
    <row r="155" spans="1:21" ht="14.5" x14ac:dyDescent="0.35">
      <c r="A155" s="37"/>
      <c r="B155" s="37"/>
      <c r="C155" s="37"/>
      <c r="D155" s="5">
        <v>2022</v>
      </c>
      <c r="E155" s="5">
        <v>0.36</v>
      </c>
      <c r="F155" s="11">
        <v>0.56933730578868114</v>
      </c>
      <c r="G155" s="11">
        <v>-88.245849156802052</v>
      </c>
      <c r="H155" s="11">
        <v>1.1181212673875152</v>
      </c>
      <c r="I155" s="28">
        <v>20.465358012652249</v>
      </c>
      <c r="J155" s="34"/>
      <c r="K155" s="32"/>
      <c r="L155" s="32"/>
      <c r="M155" s="32"/>
      <c r="N155" s="32"/>
      <c r="O155" s="32"/>
      <c r="P155" s="5"/>
      <c r="Q155" s="5"/>
      <c r="R155" s="5"/>
      <c r="S155" s="5"/>
      <c r="T155" s="5"/>
      <c r="U155" s="5"/>
    </row>
    <row r="156" spans="1:21" ht="14.5" x14ac:dyDescent="0.35">
      <c r="A156" s="37"/>
      <c r="B156" s="37"/>
      <c r="C156" s="37"/>
      <c r="D156" s="5">
        <v>2023</v>
      </c>
      <c r="E156" s="5">
        <v>0.35</v>
      </c>
      <c r="F156" s="11">
        <v>0.20481631201922143</v>
      </c>
      <c r="G156" s="11">
        <v>-4.1823642649589914</v>
      </c>
      <c r="H156" s="11">
        <v>1.2273667668653943</v>
      </c>
      <c r="I156" s="28">
        <v>20.351917149133513</v>
      </c>
      <c r="J156" s="32"/>
      <c r="K156" s="34"/>
      <c r="L156" s="32"/>
      <c r="M156" s="32"/>
      <c r="N156" s="32"/>
      <c r="O156" s="32"/>
      <c r="P156" s="5"/>
      <c r="Q156" s="5"/>
      <c r="R156" s="5"/>
      <c r="S156" s="5"/>
      <c r="T156" s="5"/>
      <c r="U156" s="5"/>
    </row>
    <row r="157" spans="1:21" ht="14.5" x14ac:dyDescent="0.35">
      <c r="A157" s="37"/>
      <c r="B157" s="37"/>
      <c r="C157" s="37"/>
      <c r="D157" s="5">
        <v>2024</v>
      </c>
      <c r="E157" s="5">
        <v>0.35</v>
      </c>
      <c r="F157" s="11" t="s">
        <v>157</v>
      </c>
      <c r="G157" s="11">
        <v>3.9006592221250873</v>
      </c>
      <c r="H157" s="11">
        <v>1.8873278744243489</v>
      </c>
      <c r="I157" s="28">
        <v>20.311210050356575</v>
      </c>
      <c r="J157" s="32"/>
      <c r="K157" s="32"/>
      <c r="L157" s="32"/>
      <c r="M157" s="32"/>
      <c r="N157" s="32"/>
      <c r="O157" s="32"/>
      <c r="P157" s="5"/>
      <c r="Q157" s="5"/>
      <c r="R157" s="5"/>
      <c r="S157" s="5"/>
      <c r="T157" s="5"/>
      <c r="U157" s="5"/>
    </row>
    <row r="158" spans="1:21" ht="14.5" x14ac:dyDescent="0.35">
      <c r="A158" s="40">
        <v>46</v>
      </c>
      <c r="B158" s="39" t="s">
        <v>83</v>
      </c>
      <c r="C158" s="39" t="s">
        <v>84</v>
      </c>
      <c r="D158" s="5">
        <v>2021</v>
      </c>
      <c r="E158" s="5">
        <v>0.43</v>
      </c>
      <c r="F158" s="11">
        <v>1.8492302995903669</v>
      </c>
      <c r="G158" s="11">
        <v>3.3895538024278831</v>
      </c>
      <c r="H158" s="11">
        <v>2.4230833437337802</v>
      </c>
      <c r="I158" s="28">
        <v>20.936023277139903</v>
      </c>
      <c r="J158" s="32"/>
      <c r="K158" s="32"/>
      <c r="L158" s="33"/>
      <c r="M158" s="32"/>
      <c r="N158" s="32"/>
      <c r="O158" s="32"/>
      <c r="P158" s="5"/>
      <c r="Q158" s="5"/>
      <c r="R158" s="5"/>
      <c r="S158" s="5"/>
      <c r="T158" s="5"/>
      <c r="U158" s="5"/>
    </row>
    <row r="159" spans="1:21" ht="14.5" x14ac:dyDescent="0.35">
      <c r="A159" s="37"/>
      <c r="B159" s="37"/>
      <c r="C159" s="37"/>
      <c r="D159" s="5">
        <v>2022</v>
      </c>
      <c r="E159" s="5">
        <v>0.43</v>
      </c>
      <c r="F159" s="11">
        <v>2.3300914061562992</v>
      </c>
      <c r="G159" s="11">
        <v>0.63877357784161803</v>
      </c>
      <c r="H159" s="11">
        <v>1.4185181133140752</v>
      </c>
      <c r="I159" s="28">
        <v>21.93832545834568</v>
      </c>
      <c r="J159" s="32"/>
      <c r="K159" s="32"/>
      <c r="L159" s="32"/>
      <c r="M159" s="33"/>
      <c r="N159" s="32"/>
      <c r="O159" s="32"/>
      <c r="P159" s="5"/>
      <c r="Q159" s="5"/>
      <c r="R159" s="5"/>
      <c r="S159" s="5"/>
      <c r="T159" s="5"/>
      <c r="U159" s="5"/>
    </row>
    <row r="160" spans="1:21" ht="14.5" x14ac:dyDescent="0.35">
      <c r="A160" s="37"/>
      <c r="B160" s="37"/>
      <c r="C160" s="37"/>
      <c r="D160" s="30">
        <v>2023</v>
      </c>
      <c r="E160" s="30">
        <v>0.43</v>
      </c>
      <c r="F160" s="15">
        <v>2.049945102364001</v>
      </c>
      <c r="G160" s="15">
        <v>2.6258881756439618</v>
      </c>
      <c r="H160" s="15">
        <v>2.5407708564986855</v>
      </c>
      <c r="I160" s="31">
        <v>22.231625258687419</v>
      </c>
      <c r="J160" s="32"/>
      <c r="K160" s="32"/>
      <c r="L160" s="34"/>
      <c r="M160" s="32"/>
      <c r="N160" s="33"/>
      <c r="O160" s="32"/>
      <c r="P160" s="5"/>
      <c r="Q160" s="5"/>
      <c r="R160" s="5"/>
      <c r="S160" s="5"/>
      <c r="T160" s="5"/>
      <c r="U160" s="5"/>
    </row>
    <row r="161" spans="1:21" ht="14.5" x14ac:dyDescent="0.35">
      <c r="A161" s="37"/>
      <c r="B161" s="37"/>
      <c r="C161" s="37"/>
      <c r="D161" s="5">
        <v>2024</v>
      </c>
      <c r="E161" s="5">
        <v>0.43</v>
      </c>
      <c r="F161" s="29">
        <v>45839</v>
      </c>
      <c r="G161" s="11">
        <v>-0.26404960754209683</v>
      </c>
      <c r="H161" s="11">
        <v>1.8005385822586959</v>
      </c>
      <c r="I161" s="28">
        <v>22.257593589055947</v>
      </c>
      <c r="J161" s="32"/>
      <c r="K161" s="32"/>
      <c r="L161" s="32"/>
      <c r="M161" s="34"/>
      <c r="N161" s="32"/>
      <c r="O161" s="33"/>
      <c r="P161" s="32"/>
      <c r="Q161" s="5"/>
      <c r="R161" s="5"/>
      <c r="S161" s="5"/>
      <c r="T161" s="5"/>
      <c r="U161" s="5"/>
    </row>
    <row r="162" spans="1:21" ht="14.5" x14ac:dyDescent="0.35">
      <c r="A162" s="40">
        <v>47</v>
      </c>
      <c r="B162" s="39" t="s">
        <v>85</v>
      </c>
      <c r="C162" s="39" t="s">
        <v>86</v>
      </c>
      <c r="D162" s="5">
        <v>2021</v>
      </c>
      <c r="E162" s="5">
        <v>0.28999999999999998</v>
      </c>
      <c r="F162" s="11">
        <v>0.53101167162247243</v>
      </c>
      <c r="G162" s="11">
        <v>-18.748674360518613</v>
      </c>
      <c r="H162" s="11">
        <v>0.88214730045650969</v>
      </c>
      <c r="I162" s="28">
        <v>20.061655149242061</v>
      </c>
      <c r="J162" s="32"/>
      <c r="K162" s="32"/>
      <c r="L162" s="32"/>
      <c r="M162" s="32"/>
      <c r="N162" s="34"/>
      <c r="O162" s="32"/>
      <c r="P162" s="33"/>
      <c r="Q162" s="5"/>
      <c r="R162" s="5"/>
      <c r="S162" s="5"/>
      <c r="T162" s="5"/>
      <c r="U162" s="5"/>
    </row>
    <row r="163" spans="1:21" ht="14.5" x14ac:dyDescent="0.35">
      <c r="A163" s="37"/>
      <c r="B163" s="37"/>
      <c r="C163" s="37"/>
      <c r="D163" s="5">
        <v>2022</v>
      </c>
      <c r="E163" s="5">
        <v>0.31</v>
      </c>
      <c r="F163" s="11">
        <v>0.61946198457534285</v>
      </c>
      <c r="G163" s="11">
        <v>-19.399431106590452</v>
      </c>
      <c r="H163" s="11">
        <v>0.70098777740680873</v>
      </c>
      <c r="I163" s="28">
        <v>20.181152508153396</v>
      </c>
      <c r="J163" s="32"/>
      <c r="K163" s="32"/>
      <c r="L163" s="32"/>
      <c r="M163" s="32"/>
      <c r="N163" s="32"/>
      <c r="O163" s="34"/>
      <c r="P163" s="32"/>
      <c r="Q163" s="5"/>
      <c r="R163" s="5"/>
      <c r="S163" s="5"/>
      <c r="T163" s="5"/>
      <c r="U163" s="5"/>
    </row>
    <row r="164" spans="1:21" ht="14.5" x14ac:dyDescent="0.35">
      <c r="A164" s="37"/>
      <c r="B164" s="37"/>
      <c r="C164" s="37"/>
      <c r="D164" s="5">
        <v>2023</v>
      </c>
      <c r="E164" s="5">
        <v>0.31</v>
      </c>
      <c r="F164" s="11">
        <v>0.86266709878184322</v>
      </c>
      <c r="G164" s="11">
        <v>4.2390734325151831</v>
      </c>
      <c r="H164" s="11">
        <v>1.3967057745078457</v>
      </c>
      <c r="I164" s="28">
        <v>20.403426774282838</v>
      </c>
      <c r="J164" s="32"/>
      <c r="K164" s="32"/>
      <c r="L164" s="32"/>
      <c r="M164" s="32"/>
      <c r="N164" s="32"/>
      <c r="O164" s="32"/>
      <c r="P164" s="34"/>
      <c r="Q164" s="5"/>
      <c r="R164" s="5"/>
      <c r="S164" s="5"/>
      <c r="T164" s="5"/>
      <c r="U164" s="5"/>
    </row>
    <row r="165" spans="1:21" ht="14.5" x14ac:dyDescent="0.35">
      <c r="A165" s="37"/>
      <c r="B165" s="37"/>
      <c r="C165" s="37"/>
      <c r="D165" s="5">
        <v>2024</v>
      </c>
      <c r="E165" s="5">
        <v>0.31</v>
      </c>
      <c r="F165" s="11" t="s">
        <v>120</v>
      </c>
      <c r="G165" s="11">
        <v>3.76052803400498</v>
      </c>
      <c r="H165" s="11">
        <v>2.2741906790874671</v>
      </c>
      <c r="I165" s="28">
        <v>20.408766742351052</v>
      </c>
      <c r="J165" s="33"/>
      <c r="K165" s="32"/>
      <c r="L165" s="32"/>
      <c r="M165" s="32"/>
      <c r="N165" s="32"/>
      <c r="O165" s="32"/>
      <c r="P165" s="32"/>
      <c r="Q165" s="5"/>
      <c r="R165" s="5"/>
      <c r="S165" s="5"/>
      <c r="T165" s="5"/>
      <c r="U165" s="5"/>
    </row>
    <row r="166" spans="1:21" ht="14.5" x14ac:dyDescent="0.35">
      <c r="A166" s="39">
        <v>48</v>
      </c>
      <c r="B166" s="39" t="s">
        <v>87</v>
      </c>
      <c r="C166" s="39" t="s">
        <v>88</v>
      </c>
      <c r="D166" s="5">
        <v>2021</v>
      </c>
      <c r="E166" s="5">
        <v>0.39</v>
      </c>
      <c r="F166" s="11">
        <v>0.43200935463723189</v>
      </c>
      <c r="G166" s="11">
        <v>3.8130861135729979</v>
      </c>
      <c r="H166" s="11">
        <v>1.900790046421496</v>
      </c>
      <c r="I166" s="28">
        <v>22.830664315906702</v>
      </c>
      <c r="J166" s="32"/>
      <c r="K166" s="33"/>
      <c r="L166" s="32"/>
      <c r="M166" s="32"/>
      <c r="N166" s="32"/>
      <c r="O166" s="32"/>
      <c r="P166" s="32"/>
      <c r="Q166" s="5"/>
      <c r="R166" s="5"/>
      <c r="S166" s="5"/>
      <c r="T166" s="5"/>
      <c r="U166" s="5"/>
    </row>
    <row r="167" spans="1:21" ht="14.5" x14ac:dyDescent="0.35">
      <c r="A167" s="37"/>
      <c r="B167" s="37"/>
      <c r="C167" s="37"/>
      <c r="D167" s="5">
        <v>2022</v>
      </c>
      <c r="E167" s="5">
        <v>0.39</v>
      </c>
      <c r="F167" s="11">
        <v>0.29634385016323511</v>
      </c>
      <c r="G167" s="11">
        <v>0.67880717680390823</v>
      </c>
      <c r="H167" s="11">
        <v>2.374596233735907</v>
      </c>
      <c r="I167" s="28">
        <v>23.170506723682301</v>
      </c>
      <c r="J167" s="32"/>
      <c r="K167" s="32"/>
      <c r="L167" s="32"/>
      <c r="M167" s="32"/>
      <c r="N167" s="32"/>
      <c r="O167" s="32"/>
      <c r="P167" s="32"/>
      <c r="Q167" s="5"/>
      <c r="R167" s="5"/>
      <c r="S167" s="5"/>
      <c r="T167" s="5"/>
      <c r="U167" s="5"/>
    </row>
    <row r="168" spans="1:21" ht="14.5" x14ac:dyDescent="0.35">
      <c r="A168" s="37"/>
      <c r="B168" s="37"/>
      <c r="C168" s="37"/>
      <c r="D168" s="5">
        <v>2023</v>
      </c>
      <c r="E168" s="5">
        <v>0.28000000000000003</v>
      </c>
      <c r="F168" s="11">
        <v>0.27185215268114921</v>
      </c>
      <c r="G168" s="11">
        <v>2.7557279549311939</v>
      </c>
      <c r="H168" s="11">
        <v>1.9631920636860134</v>
      </c>
      <c r="I168" s="28">
        <v>23.164134234539823</v>
      </c>
      <c r="J168" s="32"/>
      <c r="K168" s="32"/>
      <c r="L168" s="32"/>
      <c r="M168" s="32"/>
      <c r="N168" s="32"/>
      <c r="O168" s="32"/>
      <c r="P168" s="32"/>
      <c r="Q168" s="5"/>
      <c r="R168" s="5"/>
      <c r="S168" s="5"/>
      <c r="T168" s="5"/>
      <c r="U168" s="5"/>
    </row>
    <row r="169" spans="1:21" ht="14.5" x14ac:dyDescent="0.35">
      <c r="A169" s="37"/>
      <c r="B169" s="37"/>
      <c r="C169" s="37"/>
      <c r="D169" s="5">
        <v>2024</v>
      </c>
      <c r="E169" s="5">
        <v>0.28000000000000003</v>
      </c>
      <c r="F169" s="11" t="s">
        <v>158</v>
      </c>
      <c r="G169" s="11">
        <v>3.6607899413815619</v>
      </c>
      <c r="H169" s="11">
        <v>1.7695752572918009</v>
      </c>
      <c r="I169" s="28">
        <v>23.230460298821519</v>
      </c>
      <c r="J169" s="5"/>
      <c r="K169" s="32"/>
      <c r="L169" s="32"/>
      <c r="M169" s="32"/>
      <c r="N169" s="32"/>
      <c r="O169" s="32"/>
      <c r="P169" s="32"/>
      <c r="Q169" s="5"/>
      <c r="R169" s="5"/>
      <c r="S169" s="5"/>
      <c r="T169" s="5"/>
      <c r="U169" s="5"/>
    </row>
    <row r="170" spans="1:21" ht="14.5" x14ac:dyDescent="0.35">
      <c r="A170" s="39">
        <v>49</v>
      </c>
      <c r="B170" s="39" t="s">
        <v>89</v>
      </c>
      <c r="C170" s="39" t="s">
        <v>90</v>
      </c>
      <c r="D170" s="5">
        <v>2021</v>
      </c>
      <c r="E170" s="5">
        <v>0.37</v>
      </c>
      <c r="F170" s="11">
        <v>1.6781170004444632</v>
      </c>
      <c r="G170" s="11">
        <v>11.567121202452848</v>
      </c>
      <c r="H170" s="11">
        <v>0.75634118856131149</v>
      </c>
      <c r="I170" s="28">
        <v>21.33095500298068</v>
      </c>
      <c r="J170" s="5"/>
      <c r="K170" s="5"/>
      <c r="L170" s="33"/>
      <c r="M170" s="32"/>
      <c r="N170" s="32"/>
      <c r="O170" s="32"/>
      <c r="P170" s="32"/>
      <c r="Q170" s="5"/>
      <c r="R170" s="5"/>
      <c r="S170" s="5"/>
      <c r="T170" s="5"/>
      <c r="U170" s="5"/>
    </row>
    <row r="171" spans="1:21" ht="14.5" x14ac:dyDescent="0.35">
      <c r="A171" s="37"/>
      <c r="B171" s="37"/>
      <c r="C171" s="37"/>
      <c r="D171" s="5">
        <v>2022</v>
      </c>
      <c r="E171" s="5">
        <v>0.44</v>
      </c>
      <c r="F171" s="11">
        <v>1.1734060528879211</v>
      </c>
      <c r="G171" s="11">
        <v>-7.9630536440135984</v>
      </c>
      <c r="H171" s="11">
        <v>0.63665358424735341</v>
      </c>
      <c r="I171" s="28">
        <v>21.389827457941433</v>
      </c>
      <c r="J171" s="5"/>
      <c r="K171" s="5"/>
      <c r="L171" s="32"/>
      <c r="M171" s="33"/>
      <c r="N171" s="32"/>
      <c r="O171" s="32"/>
      <c r="P171" s="32"/>
      <c r="Q171" s="5"/>
      <c r="R171" s="5"/>
      <c r="S171" s="5"/>
      <c r="T171" s="5"/>
      <c r="U171" s="5"/>
    </row>
    <row r="172" spans="1:21" ht="14.5" x14ac:dyDescent="0.35">
      <c r="A172" s="37"/>
      <c r="B172" s="37"/>
      <c r="C172" s="37"/>
      <c r="D172" s="5">
        <v>2023</v>
      </c>
      <c r="E172" s="5">
        <v>0.41</v>
      </c>
      <c r="F172" s="11">
        <v>0.74978992119045329</v>
      </c>
      <c r="G172" s="11">
        <v>1.6855962447837587</v>
      </c>
      <c r="H172" s="11">
        <v>0.53543911354653395</v>
      </c>
      <c r="I172" s="28">
        <v>21.231568177779941</v>
      </c>
      <c r="J172" s="5"/>
      <c r="K172" s="5"/>
      <c r="L172" s="32"/>
      <c r="M172" s="32"/>
      <c r="N172" s="33"/>
      <c r="O172" s="32"/>
      <c r="P172" s="32"/>
      <c r="Q172" s="5"/>
      <c r="R172" s="5"/>
      <c r="S172" s="5"/>
      <c r="T172" s="5"/>
      <c r="U172" s="5"/>
    </row>
    <row r="173" spans="1:21" ht="14.5" x14ac:dyDescent="0.35">
      <c r="A173" s="37"/>
      <c r="B173" s="37"/>
      <c r="C173" s="37"/>
      <c r="D173" s="5">
        <v>2024</v>
      </c>
      <c r="E173" s="5">
        <v>0.41</v>
      </c>
      <c r="F173" s="11" t="s">
        <v>128</v>
      </c>
      <c r="G173" s="11">
        <v>9.1398474850474916</v>
      </c>
      <c r="H173" s="11">
        <v>0.793744598080101</v>
      </c>
      <c r="I173" s="28">
        <v>21.324526543235372</v>
      </c>
      <c r="J173" s="5"/>
      <c r="K173" s="5"/>
      <c r="L173" s="32"/>
      <c r="M173" s="32"/>
      <c r="N173" s="32"/>
      <c r="O173" s="33"/>
      <c r="P173" s="32"/>
      <c r="Q173" s="5"/>
      <c r="R173" s="5"/>
      <c r="S173" s="5"/>
      <c r="T173" s="5"/>
      <c r="U173" s="5"/>
    </row>
    <row r="174" spans="1:21" ht="14.5" x14ac:dyDescent="0.35">
      <c r="A174" s="39">
        <v>50</v>
      </c>
      <c r="B174" s="39" t="s">
        <v>91</v>
      </c>
      <c r="C174" s="39" t="s">
        <v>92</v>
      </c>
      <c r="D174" s="5">
        <v>2021</v>
      </c>
      <c r="E174" s="5">
        <v>0.42</v>
      </c>
      <c r="F174" s="11">
        <v>0.74457620516949741</v>
      </c>
      <c r="G174" s="11">
        <v>1.2801189268099693</v>
      </c>
      <c r="H174" s="11">
        <v>1.1203549928174703</v>
      </c>
      <c r="I174" s="28">
        <v>21.060011833063502</v>
      </c>
      <c r="J174" s="5"/>
      <c r="K174" s="5"/>
      <c r="L174" s="5"/>
      <c r="M174" s="32"/>
      <c r="N174" s="32"/>
      <c r="O174" s="32"/>
      <c r="P174" s="33"/>
      <c r="Q174" s="5"/>
      <c r="R174" s="5"/>
      <c r="S174" s="5"/>
      <c r="T174" s="5"/>
      <c r="U174" s="5"/>
    </row>
    <row r="175" spans="1:21" ht="14.5" x14ac:dyDescent="0.35">
      <c r="A175" s="37"/>
      <c r="B175" s="37"/>
      <c r="C175" s="37"/>
      <c r="D175" s="5">
        <v>2022</v>
      </c>
      <c r="E175" s="5">
        <v>0.47</v>
      </c>
      <c r="F175" s="11">
        <v>0.38964531032554722</v>
      </c>
      <c r="G175" s="11">
        <v>1.8055493586372229</v>
      </c>
      <c r="H175" s="11">
        <v>2.732928433277706</v>
      </c>
      <c r="I175" s="28">
        <v>21.240174150639891</v>
      </c>
      <c r="J175" s="5"/>
      <c r="K175" s="5"/>
      <c r="L175" s="5"/>
      <c r="M175" s="5"/>
      <c r="N175" s="32"/>
      <c r="O175" s="32"/>
      <c r="P175" s="32"/>
      <c r="Q175" s="5"/>
      <c r="R175" s="5"/>
      <c r="S175" s="5"/>
      <c r="T175" s="5"/>
      <c r="U175" s="5"/>
    </row>
    <row r="176" spans="1:21" ht="14.5" x14ac:dyDescent="0.35">
      <c r="A176" s="37"/>
      <c r="B176" s="37"/>
      <c r="C176" s="37"/>
      <c r="D176" s="5">
        <v>2023</v>
      </c>
      <c r="E176" s="5">
        <v>0.56000000000000005</v>
      </c>
      <c r="F176" s="11">
        <v>0.51377005322374314</v>
      </c>
      <c r="G176" s="11">
        <v>3.3141532489557597</v>
      </c>
      <c r="H176" s="11">
        <v>1.497528580727969</v>
      </c>
      <c r="I176" s="28">
        <v>21.533171075399125</v>
      </c>
      <c r="J176" s="5"/>
      <c r="K176" s="5"/>
      <c r="L176" s="5"/>
      <c r="M176" s="5"/>
      <c r="N176" s="5"/>
      <c r="O176" s="32"/>
      <c r="P176" s="32"/>
      <c r="Q176" s="5"/>
      <c r="R176" s="5"/>
      <c r="S176" s="5"/>
      <c r="T176" s="5"/>
      <c r="U176" s="5"/>
    </row>
    <row r="177" spans="1:21" ht="14.5" x14ac:dyDescent="0.35">
      <c r="A177" s="37"/>
      <c r="B177" s="37"/>
      <c r="C177" s="37"/>
      <c r="D177" s="5">
        <v>2024</v>
      </c>
      <c r="E177" s="5">
        <v>0.63</v>
      </c>
      <c r="F177" s="11" t="s">
        <v>159</v>
      </c>
      <c r="G177" s="11">
        <v>2.3573348559429168</v>
      </c>
      <c r="H177" s="11">
        <v>1.1895836621361953</v>
      </c>
      <c r="I177" s="28">
        <v>21.586751355187332</v>
      </c>
      <c r="J177" s="5"/>
      <c r="K177" s="5"/>
      <c r="L177" s="5"/>
      <c r="M177" s="5"/>
      <c r="N177" s="5"/>
      <c r="O177" s="5"/>
      <c r="P177" s="32"/>
      <c r="Q177" s="5"/>
      <c r="R177" s="5"/>
      <c r="S177" s="5"/>
      <c r="T177" s="5"/>
      <c r="U177" s="5"/>
    </row>
    <row r="178" spans="1:21" ht="12.5" x14ac:dyDescent="0.25">
      <c r="A178" s="39"/>
      <c r="B178" s="13"/>
      <c r="C178" s="13"/>
      <c r="D178" s="5"/>
      <c r="E178" s="5"/>
      <c r="F178" s="11"/>
      <c r="G178" s="5"/>
      <c r="H178" s="5"/>
      <c r="I178" s="28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2.5" x14ac:dyDescent="0.25">
      <c r="A179" s="37"/>
      <c r="B179" s="13"/>
      <c r="C179" s="13"/>
      <c r="D179" s="5"/>
      <c r="E179" s="5"/>
      <c r="F179" s="11"/>
      <c r="G179" s="5"/>
      <c r="H179" s="5"/>
      <c r="I179" s="28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2.5" x14ac:dyDescent="0.25">
      <c r="A180" s="37"/>
      <c r="B180" s="13"/>
      <c r="C180" s="13"/>
      <c r="D180" s="5"/>
      <c r="E180" s="5"/>
      <c r="F180" s="11"/>
      <c r="G180" s="11"/>
      <c r="H180" s="5"/>
      <c r="I180" s="28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2.5" x14ac:dyDescent="0.25">
      <c r="A181" s="37"/>
      <c r="B181" s="13"/>
      <c r="C181" s="13"/>
      <c r="D181" s="5"/>
      <c r="E181" s="5"/>
      <c r="F181" s="11"/>
      <c r="G181" s="11"/>
      <c r="H181" s="5"/>
      <c r="I181" s="28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2.5" x14ac:dyDescent="0.25">
      <c r="A182" s="39"/>
      <c r="B182" s="13"/>
      <c r="C182" s="13"/>
      <c r="D182" s="5"/>
      <c r="E182" s="5"/>
      <c r="F182" s="11"/>
      <c r="G182" s="11"/>
      <c r="H182" s="5"/>
      <c r="I182" s="28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2.5" x14ac:dyDescent="0.25">
      <c r="A183" s="37"/>
      <c r="B183" s="13"/>
      <c r="C183" s="13"/>
      <c r="D183" s="5"/>
      <c r="E183" s="5"/>
      <c r="F183" s="11"/>
      <c r="G183" s="11"/>
      <c r="H183" s="5"/>
      <c r="I183" s="28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2.5" x14ac:dyDescent="0.25">
      <c r="A184" s="37"/>
      <c r="B184" s="13"/>
      <c r="C184" s="13"/>
      <c r="D184" s="5"/>
      <c r="E184" s="5"/>
      <c r="F184" s="11"/>
      <c r="G184" s="11"/>
      <c r="H184" s="5"/>
      <c r="I184" s="28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2.5" x14ac:dyDescent="0.25">
      <c r="A185" s="37"/>
      <c r="B185" s="13"/>
      <c r="C185" s="13"/>
      <c r="D185" s="5"/>
      <c r="E185" s="5"/>
      <c r="F185" s="11"/>
      <c r="G185" s="11"/>
      <c r="H185" s="5"/>
      <c r="I185" s="28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2.5" x14ac:dyDescent="0.25">
      <c r="A186" s="39"/>
      <c r="B186" s="13"/>
      <c r="C186" s="13"/>
      <c r="D186" s="5"/>
      <c r="E186" s="5"/>
      <c r="F186" s="11"/>
      <c r="G186" s="11"/>
      <c r="H186" s="5"/>
      <c r="I186" s="28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2.5" x14ac:dyDescent="0.25">
      <c r="A187" s="37"/>
      <c r="B187" s="13"/>
      <c r="C187" s="13"/>
      <c r="D187" s="5"/>
      <c r="E187" s="5"/>
      <c r="F187" s="11"/>
      <c r="G187" s="11"/>
      <c r="H187" s="5"/>
      <c r="I187" s="28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2.5" x14ac:dyDescent="0.25">
      <c r="A188" s="37"/>
      <c r="B188" s="13"/>
      <c r="C188" s="13"/>
      <c r="D188" s="5"/>
      <c r="E188" s="5"/>
      <c r="F188" s="11"/>
      <c r="G188" s="11"/>
      <c r="H188" s="5"/>
      <c r="I188" s="28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2.5" x14ac:dyDescent="0.25">
      <c r="A189" s="37"/>
      <c r="B189" s="13"/>
      <c r="C189" s="13"/>
      <c r="D189" s="5"/>
      <c r="E189" s="5"/>
      <c r="F189" s="11"/>
      <c r="G189" s="11"/>
      <c r="H189" s="5"/>
      <c r="I189" s="28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2.5" x14ac:dyDescent="0.25">
      <c r="A190" s="39"/>
      <c r="B190" s="13"/>
      <c r="C190" s="13"/>
      <c r="D190" s="5"/>
      <c r="E190" s="5"/>
      <c r="F190" s="11"/>
      <c r="G190" s="11"/>
      <c r="H190" s="5"/>
      <c r="I190" s="28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2.5" x14ac:dyDescent="0.25">
      <c r="A191" s="37"/>
      <c r="B191" s="13"/>
      <c r="C191" s="13"/>
      <c r="D191" s="5"/>
      <c r="E191" s="5"/>
      <c r="F191" s="11"/>
      <c r="G191" s="11"/>
      <c r="H191" s="5"/>
      <c r="I191" s="28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2.5" x14ac:dyDescent="0.25">
      <c r="A192" s="37"/>
      <c r="B192" s="13"/>
      <c r="C192" s="13"/>
      <c r="D192" s="5"/>
      <c r="E192" s="5"/>
      <c r="F192" s="11"/>
      <c r="G192" s="11"/>
      <c r="H192" s="5"/>
      <c r="I192" s="28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2.5" x14ac:dyDescent="0.25">
      <c r="A193" s="37"/>
      <c r="B193" s="13"/>
      <c r="C193" s="13"/>
      <c r="D193" s="5"/>
      <c r="E193" s="5"/>
      <c r="F193" s="11"/>
      <c r="G193" s="11"/>
      <c r="H193" s="5"/>
      <c r="I193" s="28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2.5" x14ac:dyDescent="0.25">
      <c r="A194" s="13"/>
      <c r="B194" s="13"/>
      <c r="C194" s="13"/>
      <c r="D194" s="5"/>
      <c r="E194" s="5"/>
      <c r="F194" s="11"/>
      <c r="G194" s="11"/>
      <c r="H194" s="5"/>
      <c r="I194" s="28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2.5" x14ac:dyDescent="0.25">
      <c r="A195" s="13"/>
      <c r="B195" s="13"/>
      <c r="C195" s="13"/>
      <c r="D195" s="5"/>
      <c r="E195" s="5"/>
      <c r="F195" s="11"/>
      <c r="G195" s="11"/>
      <c r="H195" s="5"/>
      <c r="I195" s="28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2.5" x14ac:dyDescent="0.25">
      <c r="A196" s="13"/>
      <c r="B196" s="13"/>
      <c r="C196" s="13"/>
      <c r="D196" s="5"/>
      <c r="E196" s="5"/>
      <c r="F196" s="11"/>
      <c r="G196" s="11"/>
      <c r="H196" s="5"/>
      <c r="I196" s="28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2.5" x14ac:dyDescent="0.25">
      <c r="A197" s="5"/>
      <c r="B197" s="5"/>
      <c r="C197" s="5"/>
      <c r="D197" s="5"/>
      <c r="E197" s="5"/>
      <c r="F197" s="11"/>
      <c r="G197" s="11"/>
      <c r="H197" s="5"/>
      <c r="I197" s="28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2.5" x14ac:dyDescent="0.25">
      <c r="A198" s="5"/>
      <c r="B198" s="5"/>
      <c r="C198" s="5"/>
      <c r="D198" s="5"/>
      <c r="E198" s="5"/>
      <c r="F198" s="11"/>
      <c r="G198" s="11"/>
      <c r="H198" s="5"/>
      <c r="I198" s="28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2.5" x14ac:dyDescent="0.25">
      <c r="A199" s="5"/>
      <c r="B199" s="5"/>
      <c r="C199" s="5"/>
      <c r="D199" s="5"/>
      <c r="E199" s="5"/>
      <c r="F199" s="11"/>
      <c r="G199" s="11"/>
      <c r="H199" s="5"/>
      <c r="I199" s="28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2.5" x14ac:dyDescent="0.25">
      <c r="A200" s="5"/>
      <c r="B200" s="5"/>
      <c r="C200" s="5"/>
      <c r="D200" s="5"/>
      <c r="E200" s="5"/>
      <c r="F200" s="11"/>
      <c r="G200" s="11"/>
      <c r="H200" s="5"/>
      <c r="I200" s="28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2.5" x14ac:dyDescent="0.25">
      <c r="A201" s="5"/>
      <c r="B201" s="5"/>
      <c r="C201" s="5"/>
      <c r="D201" s="5"/>
      <c r="E201" s="5"/>
      <c r="F201" s="11"/>
      <c r="G201" s="11"/>
      <c r="H201" s="5"/>
      <c r="I201" s="28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2.5" x14ac:dyDescent="0.25">
      <c r="A202" s="5"/>
      <c r="B202" s="5"/>
      <c r="C202" s="5"/>
      <c r="D202" s="5"/>
      <c r="E202" s="5"/>
      <c r="F202" s="11"/>
      <c r="G202" s="11"/>
      <c r="H202" s="5"/>
      <c r="I202" s="28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2.5" x14ac:dyDescent="0.25">
      <c r="A203" s="5"/>
      <c r="B203" s="5"/>
      <c r="C203" s="5"/>
      <c r="D203" s="5"/>
      <c r="E203" s="5"/>
      <c r="F203" s="11"/>
      <c r="G203" s="11"/>
      <c r="H203" s="5"/>
      <c r="I203" s="28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2.5" x14ac:dyDescent="0.25">
      <c r="A204" s="5"/>
      <c r="B204" s="5"/>
      <c r="C204" s="5"/>
      <c r="D204" s="5"/>
      <c r="E204" s="5"/>
      <c r="F204" s="11"/>
      <c r="G204" s="11"/>
      <c r="H204" s="5"/>
      <c r="I204" s="28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2.5" x14ac:dyDescent="0.25">
      <c r="A205" s="5"/>
      <c r="B205" s="5"/>
      <c r="C205" s="5"/>
      <c r="D205" s="5"/>
      <c r="E205" s="5"/>
      <c r="F205" s="11"/>
      <c r="G205" s="11"/>
      <c r="H205" s="5"/>
      <c r="I205" s="28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2.5" x14ac:dyDescent="0.25">
      <c r="A206" s="5"/>
      <c r="B206" s="5"/>
      <c r="C206" s="5"/>
      <c r="D206" s="5"/>
      <c r="E206" s="5"/>
      <c r="F206" s="11"/>
      <c r="G206" s="11"/>
      <c r="H206" s="5"/>
      <c r="I206" s="28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2.5" x14ac:dyDescent="0.25">
      <c r="A207" s="5"/>
      <c r="B207" s="5"/>
      <c r="C207" s="5"/>
      <c r="D207" s="5"/>
      <c r="E207" s="5"/>
      <c r="F207" s="11"/>
      <c r="G207" s="11"/>
      <c r="H207" s="5"/>
      <c r="I207" s="28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2.5" x14ac:dyDescent="0.25">
      <c r="A208" s="5"/>
      <c r="B208" s="5"/>
      <c r="C208" s="5"/>
      <c r="D208" s="5"/>
      <c r="E208" s="5"/>
      <c r="F208" s="11"/>
      <c r="G208" s="11"/>
      <c r="H208" s="5"/>
      <c r="I208" s="28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2.5" x14ac:dyDescent="0.25">
      <c r="A209" s="5"/>
      <c r="B209" s="5"/>
      <c r="C209" s="5"/>
      <c r="D209" s="5"/>
      <c r="E209" s="5"/>
      <c r="F209" s="11"/>
      <c r="G209" s="11"/>
      <c r="H209" s="5"/>
      <c r="I209" s="28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2.5" x14ac:dyDescent="0.25">
      <c r="A210" s="5"/>
      <c r="B210" s="5"/>
      <c r="C210" s="5"/>
      <c r="D210" s="5"/>
      <c r="E210" s="5"/>
      <c r="F210" s="11"/>
      <c r="G210" s="11"/>
      <c r="H210" s="5"/>
      <c r="I210" s="28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2.5" x14ac:dyDescent="0.25">
      <c r="A211" s="5"/>
      <c r="B211" s="5"/>
      <c r="C211" s="5"/>
      <c r="D211" s="5"/>
      <c r="E211" s="5"/>
      <c r="F211" s="11"/>
      <c r="G211" s="11"/>
      <c r="H211" s="5"/>
      <c r="I211" s="28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2.5" x14ac:dyDescent="0.25">
      <c r="A212" s="5"/>
      <c r="B212" s="5"/>
      <c r="C212" s="5"/>
      <c r="D212" s="5"/>
      <c r="E212" s="5"/>
      <c r="F212" s="11"/>
      <c r="G212" s="11"/>
      <c r="H212" s="5"/>
      <c r="I212" s="28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2.5" x14ac:dyDescent="0.25">
      <c r="A213" s="5"/>
      <c r="B213" s="5"/>
      <c r="C213" s="5"/>
      <c r="D213" s="5"/>
      <c r="E213" s="5"/>
      <c r="F213" s="11"/>
      <c r="G213" s="11"/>
      <c r="H213" s="5"/>
      <c r="I213" s="28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2.5" x14ac:dyDescent="0.25">
      <c r="A214" s="5"/>
      <c r="B214" s="5"/>
      <c r="C214" s="5"/>
      <c r="D214" s="5"/>
      <c r="E214" s="5"/>
      <c r="F214" s="11"/>
      <c r="G214" s="11"/>
      <c r="H214" s="5"/>
      <c r="I214" s="28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2.5" x14ac:dyDescent="0.25">
      <c r="A215" s="5"/>
      <c r="B215" s="5"/>
      <c r="C215" s="5"/>
      <c r="D215" s="5"/>
      <c r="E215" s="5"/>
      <c r="F215" s="11"/>
      <c r="G215" s="11"/>
      <c r="H215" s="5"/>
      <c r="I215" s="28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2.5" x14ac:dyDescent="0.25">
      <c r="A216" s="5"/>
      <c r="B216" s="5"/>
      <c r="C216" s="5"/>
      <c r="D216" s="5"/>
      <c r="E216" s="5"/>
      <c r="F216" s="11"/>
      <c r="G216" s="11"/>
      <c r="H216" s="5"/>
      <c r="I216" s="28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2.5" x14ac:dyDescent="0.25">
      <c r="A217" s="5"/>
      <c r="B217" s="5"/>
      <c r="C217" s="5"/>
      <c r="D217" s="5"/>
      <c r="E217" s="5"/>
      <c r="F217" s="11"/>
      <c r="G217" s="11"/>
      <c r="H217" s="5"/>
      <c r="I217" s="28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2.5" x14ac:dyDescent="0.25">
      <c r="A218" s="5"/>
      <c r="B218" s="5"/>
      <c r="C218" s="5"/>
      <c r="D218" s="5"/>
      <c r="E218" s="5"/>
      <c r="F218" s="11"/>
      <c r="G218" s="11"/>
      <c r="H218" s="5"/>
      <c r="I218" s="28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2.5" x14ac:dyDescent="0.25">
      <c r="A219" s="5"/>
      <c r="B219" s="5"/>
      <c r="C219" s="5"/>
      <c r="D219" s="5"/>
      <c r="E219" s="5"/>
      <c r="F219" s="11"/>
      <c r="G219" s="11"/>
      <c r="H219" s="5"/>
      <c r="I219" s="28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2.5" x14ac:dyDescent="0.25">
      <c r="A220" s="5"/>
      <c r="B220" s="5"/>
      <c r="C220" s="5"/>
      <c r="D220" s="5"/>
      <c r="E220" s="5"/>
      <c r="F220" s="11"/>
      <c r="G220" s="11"/>
      <c r="H220" s="5"/>
      <c r="I220" s="28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2.5" x14ac:dyDescent="0.25">
      <c r="A221" s="5"/>
      <c r="B221" s="5"/>
      <c r="C221" s="5"/>
      <c r="D221" s="5"/>
      <c r="E221" s="5"/>
      <c r="F221" s="11"/>
      <c r="G221" s="11"/>
      <c r="H221" s="5"/>
      <c r="I221" s="28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2.5" x14ac:dyDescent="0.25">
      <c r="A222" s="5"/>
      <c r="B222" s="5"/>
      <c r="C222" s="5"/>
      <c r="D222" s="5"/>
      <c r="E222" s="5"/>
      <c r="F222" s="11"/>
      <c r="G222" s="11"/>
      <c r="H222" s="5"/>
      <c r="I222" s="28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2.5" x14ac:dyDescent="0.25">
      <c r="A223" s="5"/>
      <c r="B223" s="5"/>
      <c r="C223" s="5"/>
      <c r="D223" s="5"/>
      <c r="E223" s="5"/>
      <c r="F223" s="11"/>
      <c r="G223" s="11"/>
      <c r="H223" s="5"/>
      <c r="I223" s="28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2.5" x14ac:dyDescent="0.25">
      <c r="A224" s="5"/>
      <c r="B224" s="5"/>
      <c r="C224" s="5"/>
      <c r="D224" s="5"/>
      <c r="E224" s="5"/>
      <c r="F224" s="11"/>
      <c r="G224" s="11"/>
      <c r="H224" s="5"/>
      <c r="I224" s="28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2.5" x14ac:dyDescent="0.25">
      <c r="A225" s="5"/>
      <c r="B225" s="5"/>
      <c r="C225" s="5"/>
      <c r="D225" s="5"/>
      <c r="E225" s="5"/>
      <c r="F225" s="11"/>
      <c r="G225" s="11"/>
      <c r="H225" s="5"/>
      <c r="I225" s="28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2.5" x14ac:dyDescent="0.25">
      <c r="A226" s="5"/>
      <c r="B226" s="5"/>
      <c r="C226" s="5"/>
      <c r="D226" s="5"/>
      <c r="E226" s="5"/>
      <c r="F226" s="11"/>
      <c r="G226" s="11"/>
      <c r="H226" s="5"/>
      <c r="I226" s="28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2.5" x14ac:dyDescent="0.25">
      <c r="A227" s="5"/>
      <c r="B227" s="5"/>
      <c r="C227" s="5"/>
      <c r="D227" s="5"/>
      <c r="E227" s="5"/>
      <c r="F227" s="11"/>
      <c r="G227" s="11"/>
      <c r="H227" s="5"/>
      <c r="I227" s="28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2.5" x14ac:dyDescent="0.25">
      <c r="A228" s="5"/>
      <c r="B228" s="5"/>
      <c r="C228" s="5"/>
      <c r="D228" s="5"/>
      <c r="E228" s="5"/>
      <c r="F228" s="11"/>
      <c r="G228" s="11"/>
      <c r="H228" s="5"/>
      <c r="I228" s="28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2.5" x14ac:dyDescent="0.25">
      <c r="A229" s="5"/>
      <c r="B229" s="5"/>
      <c r="C229" s="5"/>
      <c r="D229" s="5"/>
      <c r="E229" s="5"/>
      <c r="F229" s="11"/>
      <c r="G229" s="11"/>
      <c r="H229" s="5"/>
      <c r="I229" s="28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2.5" x14ac:dyDescent="0.25">
      <c r="A230" s="5"/>
      <c r="B230" s="5"/>
      <c r="C230" s="5"/>
      <c r="D230" s="5"/>
      <c r="E230" s="5"/>
      <c r="F230" s="11"/>
      <c r="G230" s="11"/>
      <c r="H230" s="5"/>
      <c r="I230" s="28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2.5" x14ac:dyDescent="0.25">
      <c r="A231" s="5"/>
      <c r="B231" s="5"/>
      <c r="C231" s="5"/>
      <c r="D231" s="5"/>
      <c r="E231" s="5"/>
      <c r="F231" s="11"/>
      <c r="G231" s="11"/>
      <c r="H231" s="5"/>
      <c r="I231" s="28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2.5" x14ac:dyDescent="0.25">
      <c r="A232" s="5"/>
      <c r="B232" s="5"/>
      <c r="C232" s="5"/>
      <c r="D232" s="5"/>
      <c r="E232" s="5"/>
      <c r="F232" s="11"/>
      <c r="G232" s="11"/>
      <c r="H232" s="5"/>
      <c r="I232" s="28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2.5" x14ac:dyDescent="0.25">
      <c r="A233" s="5"/>
      <c r="B233" s="5"/>
      <c r="C233" s="5"/>
      <c r="D233" s="5"/>
      <c r="E233" s="5"/>
      <c r="F233" s="11"/>
      <c r="G233" s="11"/>
      <c r="H233" s="5"/>
      <c r="I233" s="28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2.5" x14ac:dyDescent="0.25">
      <c r="A234" s="5"/>
      <c r="B234" s="5"/>
      <c r="C234" s="5"/>
      <c r="D234" s="5"/>
      <c r="E234" s="5"/>
      <c r="F234" s="11"/>
      <c r="G234" s="11"/>
      <c r="H234" s="5"/>
      <c r="I234" s="28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2.5" x14ac:dyDescent="0.25">
      <c r="A235" s="5"/>
      <c r="B235" s="5"/>
      <c r="C235" s="5"/>
      <c r="D235" s="5"/>
      <c r="E235" s="5"/>
      <c r="F235" s="11"/>
      <c r="G235" s="11"/>
      <c r="H235" s="5"/>
      <c r="I235" s="28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2.5" x14ac:dyDescent="0.25">
      <c r="A236" s="5"/>
      <c r="B236" s="5"/>
      <c r="C236" s="5"/>
      <c r="D236" s="5"/>
      <c r="E236" s="5"/>
      <c r="F236" s="11"/>
      <c r="G236" s="11"/>
      <c r="H236" s="5"/>
      <c r="I236" s="28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2.5" x14ac:dyDescent="0.25">
      <c r="A237" s="5"/>
      <c r="B237" s="5"/>
      <c r="C237" s="5"/>
      <c r="D237" s="5"/>
      <c r="E237" s="5"/>
      <c r="F237" s="11"/>
      <c r="G237" s="11"/>
      <c r="H237" s="5"/>
      <c r="I237" s="28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2.5" x14ac:dyDescent="0.25">
      <c r="A238" s="5"/>
      <c r="B238" s="5"/>
      <c r="C238" s="5"/>
      <c r="D238" s="5"/>
      <c r="E238" s="5"/>
      <c r="F238" s="11"/>
      <c r="G238" s="11"/>
      <c r="H238" s="5"/>
      <c r="I238" s="28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2.5" x14ac:dyDescent="0.25">
      <c r="A239" s="5"/>
      <c r="B239" s="5"/>
      <c r="C239" s="5"/>
      <c r="D239" s="5"/>
      <c r="E239" s="5"/>
      <c r="F239" s="11"/>
      <c r="G239" s="11"/>
      <c r="H239" s="5"/>
      <c r="I239" s="28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2.5" x14ac:dyDescent="0.25">
      <c r="A240" s="5"/>
      <c r="B240" s="5"/>
      <c r="C240" s="5"/>
      <c r="D240" s="5"/>
      <c r="E240" s="5"/>
      <c r="F240" s="11"/>
      <c r="G240" s="11"/>
      <c r="H240" s="5"/>
      <c r="I240" s="28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2.5" x14ac:dyDescent="0.25">
      <c r="A241" s="5"/>
      <c r="B241" s="5"/>
      <c r="C241" s="5"/>
      <c r="D241" s="5"/>
      <c r="E241" s="5"/>
      <c r="F241" s="11"/>
      <c r="G241" s="11"/>
      <c r="H241" s="5"/>
      <c r="I241" s="28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2.5" x14ac:dyDescent="0.25">
      <c r="A242" s="5"/>
      <c r="B242" s="5"/>
      <c r="C242" s="5"/>
      <c r="D242" s="5"/>
      <c r="E242" s="5"/>
      <c r="F242" s="11"/>
      <c r="G242" s="11"/>
      <c r="H242" s="5"/>
      <c r="I242" s="28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2.5" x14ac:dyDescent="0.25">
      <c r="A243" s="5"/>
      <c r="B243" s="5"/>
      <c r="C243" s="5"/>
      <c r="D243" s="5"/>
      <c r="E243" s="5"/>
      <c r="F243" s="11"/>
      <c r="G243" s="11"/>
      <c r="H243" s="5"/>
      <c r="I243" s="28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2.5" x14ac:dyDescent="0.25">
      <c r="A244" s="5"/>
      <c r="B244" s="5"/>
      <c r="C244" s="5"/>
      <c r="D244" s="5"/>
      <c r="E244" s="5"/>
      <c r="F244" s="11"/>
      <c r="G244" s="11"/>
      <c r="H244" s="5"/>
      <c r="I244" s="28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2.5" x14ac:dyDescent="0.25">
      <c r="A245" s="5"/>
      <c r="B245" s="5"/>
      <c r="C245" s="5"/>
      <c r="D245" s="5"/>
      <c r="E245" s="5"/>
      <c r="F245" s="11"/>
      <c r="G245" s="11"/>
      <c r="H245" s="5"/>
      <c r="I245" s="28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2.5" x14ac:dyDescent="0.25">
      <c r="A246" s="5"/>
      <c r="B246" s="5"/>
      <c r="C246" s="5"/>
      <c r="D246" s="5"/>
      <c r="E246" s="5"/>
      <c r="F246" s="11"/>
      <c r="G246" s="11"/>
      <c r="H246" s="5"/>
      <c r="I246" s="28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2.5" x14ac:dyDescent="0.25">
      <c r="A247" s="5"/>
      <c r="B247" s="5"/>
      <c r="C247" s="5"/>
      <c r="D247" s="5"/>
      <c r="E247" s="5"/>
      <c r="F247" s="11"/>
      <c r="G247" s="11"/>
      <c r="H247" s="5"/>
      <c r="I247" s="28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2.5" x14ac:dyDescent="0.25">
      <c r="A248" s="5"/>
      <c r="B248" s="5"/>
      <c r="C248" s="5"/>
      <c r="D248" s="5"/>
      <c r="E248" s="5"/>
      <c r="F248" s="11"/>
      <c r="G248" s="11"/>
      <c r="H248" s="5"/>
      <c r="I248" s="28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2.5" x14ac:dyDescent="0.25">
      <c r="A249" s="5"/>
      <c r="B249" s="5"/>
      <c r="C249" s="5"/>
      <c r="D249" s="5"/>
      <c r="E249" s="5"/>
      <c r="F249" s="11"/>
      <c r="G249" s="11"/>
      <c r="H249" s="5"/>
      <c r="I249" s="28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2.5" x14ac:dyDescent="0.25">
      <c r="A250" s="5"/>
      <c r="B250" s="5"/>
      <c r="C250" s="5"/>
      <c r="D250" s="5"/>
      <c r="E250" s="5"/>
      <c r="F250" s="11"/>
      <c r="G250" s="11"/>
      <c r="H250" s="5"/>
      <c r="I250" s="28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2.5" x14ac:dyDescent="0.25">
      <c r="A251" s="5"/>
      <c r="B251" s="5"/>
      <c r="C251" s="5"/>
      <c r="D251" s="5"/>
      <c r="E251" s="5"/>
      <c r="F251" s="11"/>
      <c r="G251" s="11"/>
      <c r="H251" s="5"/>
      <c r="I251" s="28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2.5" x14ac:dyDescent="0.25">
      <c r="A252" s="5"/>
      <c r="B252" s="5"/>
      <c r="C252" s="5"/>
      <c r="D252" s="5"/>
      <c r="E252" s="5"/>
      <c r="F252" s="11"/>
      <c r="G252" s="11"/>
      <c r="H252" s="5"/>
      <c r="I252" s="28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2.5" x14ac:dyDescent="0.25">
      <c r="A253" s="5"/>
      <c r="B253" s="5"/>
      <c r="C253" s="5"/>
      <c r="D253" s="5"/>
      <c r="E253" s="5"/>
      <c r="F253" s="11"/>
      <c r="G253" s="11"/>
      <c r="H253" s="5"/>
      <c r="I253" s="28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2.5" x14ac:dyDescent="0.25">
      <c r="A254" s="5"/>
      <c r="B254" s="5"/>
      <c r="C254" s="5"/>
      <c r="D254" s="5"/>
      <c r="E254" s="5"/>
      <c r="F254" s="11"/>
      <c r="G254" s="11"/>
      <c r="H254" s="5"/>
      <c r="I254" s="28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2.5" x14ac:dyDescent="0.25">
      <c r="A255" s="5"/>
      <c r="B255" s="5"/>
      <c r="C255" s="5"/>
      <c r="D255" s="5"/>
      <c r="E255" s="5"/>
      <c r="F255" s="11"/>
      <c r="G255" s="11"/>
      <c r="H255" s="5"/>
      <c r="I255" s="28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2.5" x14ac:dyDescent="0.25">
      <c r="A256" s="5"/>
      <c r="B256" s="5"/>
      <c r="C256" s="5"/>
      <c r="D256" s="5"/>
      <c r="E256" s="5"/>
      <c r="F256" s="11"/>
      <c r="G256" s="11"/>
      <c r="H256" s="5"/>
      <c r="I256" s="28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2.5" x14ac:dyDescent="0.25">
      <c r="A257" s="5"/>
      <c r="B257" s="5"/>
      <c r="C257" s="5"/>
      <c r="D257" s="5"/>
      <c r="E257" s="5"/>
      <c r="F257" s="11"/>
      <c r="G257" s="11"/>
      <c r="H257" s="5"/>
      <c r="I257" s="28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2.5" x14ac:dyDescent="0.25">
      <c r="A258" s="5"/>
      <c r="B258" s="5"/>
      <c r="C258" s="5"/>
      <c r="D258" s="5"/>
      <c r="E258" s="5"/>
      <c r="F258" s="11"/>
      <c r="G258" s="11"/>
      <c r="H258" s="5"/>
      <c r="I258" s="28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2.5" x14ac:dyDescent="0.25">
      <c r="A259" s="5"/>
      <c r="B259" s="5"/>
      <c r="C259" s="5"/>
      <c r="D259" s="5"/>
      <c r="E259" s="5"/>
      <c r="F259" s="11"/>
      <c r="G259" s="11"/>
      <c r="H259" s="5"/>
      <c r="I259" s="28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2.5" x14ac:dyDescent="0.25">
      <c r="A260" s="5"/>
      <c r="B260" s="5"/>
      <c r="C260" s="5"/>
      <c r="D260" s="5"/>
      <c r="E260" s="5"/>
      <c r="F260" s="11"/>
      <c r="G260" s="11"/>
      <c r="H260" s="5"/>
      <c r="I260" s="28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2.5" x14ac:dyDescent="0.25">
      <c r="A261" s="5"/>
      <c r="B261" s="5"/>
      <c r="C261" s="5"/>
      <c r="D261" s="5"/>
      <c r="E261" s="5"/>
      <c r="F261" s="11"/>
      <c r="G261" s="11"/>
      <c r="H261" s="5"/>
      <c r="I261" s="28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2.5" x14ac:dyDescent="0.25">
      <c r="A262" s="5"/>
      <c r="B262" s="5"/>
      <c r="C262" s="5"/>
      <c r="D262" s="5"/>
      <c r="E262" s="5"/>
      <c r="F262" s="11"/>
      <c r="G262" s="11"/>
      <c r="H262" s="5"/>
      <c r="I262" s="28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2.5" x14ac:dyDescent="0.25">
      <c r="A263" s="5"/>
      <c r="B263" s="5"/>
      <c r="C263" s="5"/>
      <c r="D263" s="5"/>
      <c r="E263" s="5"/>
      <c r="F263" s="11"/>
      <c r="G263" s="11"/>
      <c r="H263" s="5"/>
      <c r="I263" s="28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2.5" x14ac:dyDescent="0.25">
      <c r="A264" s="5"/>
      <c r="B264" s="5"/>
      <c r="C264" s="5"/>
      <c r="D264" s="5"/>
      <c r="E264" s="5"/>
      <c r="F264" s="11"/>
      <c r="G264" s="11"/>
      <c r="H264" s="5"/>
      <c r="I264" s="28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2.5" x14ac:dyDescent="0.25">
      <c r="A265" s="5"/>
      <c r="B265" s="5"/>
      <c r="C265" s="5"/>
      <c r="D265" s="5"/>
      <c r="E265" s="5"/>
      <c r="F265" s="11"/>
      <c r="G265" s="11"/>
      <c r="H265" s="5"/>
      <c r="I265" s="28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2.5" x14ac:dyDescent="0.25">
      <c r="A266" s="5"/>
      <c r="B266" s="5"/>
      <c r="C266" s="5"/>
      <c r="D266" s="5"/>
      <c r="E266" s="5"/>
      <c r="F266" s="11"/>
      <c r="G266" s="11"/>
      <c r="H266" s="5"/>
      <c r="I266" s="28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2.5" x14ac:dyDescent="0.25">
      <c r="A267" s="5"/>
      <c r="B267" s="5"/>
      <c r="C267" s="5"/>
      <c r="D267" s="5"/>
      <c r="E267" s="5"/>
      <c r="F267" s="11"/>
      <c r="G267" s="11"/>
      <c r="H267" s="5"/>
      <c r="I267" s="28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2.5" x14ac:dyDescent="0.25">
      <c r="A268" s="5"/>
      <c r="B268" s="5"/>
      <c r="C268" s="5"/>
      <c r="D268" s="5"/>
      <c r="E268" s="5"/>
      <c r="F268" s="11"/>
      <c r="G268" s="11"/>
      <c r="H268" s="5"/>
      <c r="I268" s="28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2.5" x14ac:dyDescent="0.25">
      <c r="A269" s="5"/>
      <c r="B269" s="5"/>
      <c r="C269" s="5"/>
      <c r="D269" s="5"/>
      <c r="E269" s="5"/>
      <c r="F269" s="11"/>
      <c r="G269" s="11"/>
      <c r="H269" s="5"/>
      <c r="I269" s="28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2.5" x14ac:dyDescent="0.25">
      <c r="A270" s="5"/>
      <c r="B270" s="5"/>
      <c r="C270" s="5"/>
      <c r="D270" s="5"/>
      <c r="E270" s="5"/>
      <c r="F270" s="11"/>
      <c r="G270" s="11"/>
      <c r="H270" s="5"/>
      <c r="I270" s="28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2.5" x14ac:dyDescent="0.25">
      <c r="A271" s="5"/>
      <c r="B271" s="5"/>
      <c r="C271" s="5"/>
      <c r="D271" s="5"/>
      <c r="E271" s="5"/>
      <c r="F271" s="11"/>
      <c r="G271" s="11"/>
      <c r="H271" s="5"/>
      <c r="I271" s="28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2.5" x14ac:dyDescent="0.25">
      <c r="A272" s="5"/>
      <c r="B272" s="5"/>
      <c r="C272" s="5"/>
      <c r="D272" s="5"/>
      <c r="E272" s="5"/>
      <c r="F272" s="11"/>
      <c r="G272" s="11"/>
      <c r="H272" s="5"/>
      <c r="I272" s="28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2.5" x14ac:dyDescent="0.25">
      <c r="A273" s="5"/>
      <c r="B273" s="5"/>
      <c r="C273" s="5"/>
      <c r="D273" s="5"/>
      <c r="E273" s="5"/>
      <c r="F273" s="11"/>
      <c r="G273" s="11"/>
      <c r="H273" s="5"/>
      <c r="I273" s="28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2.5" x14ac:dyDescent="0.25">
      <c r="A274" s="5"/>
      <c r="B274" s="5"/>
      <c r="C274" s="5"/>
      <c r="D274" s="5"/>
      <c r="E274" s="5"/>
      <c r="F274" s="11"/>
      <c r="G274" s="11"/>
      <c r="H274" s="5"/>
      <c r="I274" s="28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2.5" x14ac:dyDescent="0.25">
      <c r="A275" s="5"/>
      <c r="B275" s="5"/>
      <c r="C275" s="5"/>
      <c r="D275" s="5"/>
      <c r="E275" s="5"/>
      <c r="F275" s="11"/>
      <c r="G275" s="11"/>
      <c r="H275" s="5"/>
      <c r="I275" s="28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2.5" x14ac:dyDescent="0.25">
      <c r="A276" s="5"/>
      <c r="B276" s="5"/>
      <c r="C276" s="5"/>
      <c r="D276" s="5"/>
      <c r="E276" s="5"/>
      <c r="F276" s="11"/>
      <c r="G276" s="11"/>
      <c r="H276" s="5"/>
      <c r="I276" s="28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2.5" x14ac:dyDescent="0.25">
      <c r="A277" s="5"/>
      <c r="B277" s="5"/>
      <c r="C277" s="5"/>
      <c r="D277" s="5"/>
      <c r="E277" s="5"/>
      <c r="F277" s="11"/>
      <c r="G277" s="11"/>
      <c r="H277" s="5"/>
      <c r="I277" s="28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2.5" x14ac:dyDescent="0.25">
      <c r="A278" s="5"/>
      <c r="B278" s="5"/>
      <c r="C278" s="5"/>
      <c r="D278" s="5"/>
      <c r="E278" s="5"/>
      <c r="F278" s="11"/>
      <c r="G278" s="11"/>
      <c r="H278" s="5"/>
      <c r="I278" s="28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2.5" x14ac:dyDescent="0.25">
      <c r="A279" s="5"/>
      <c r="B279" s="5"/>
      <c r="C279" s="5"/>
      <c r="D279" s="5"/>
      <c r="E279" s="5"/>
      <c r="F279" s="11"/>
      <c r="G279" s="11"/>
      <c r="H279" s="5"/>
      <c r="I279" s="28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2.5" x14ac:dyDescent="0.25">
      <c r="A280" s="5"/>
      <c r="B280" s="5"/>
      <c r="C280" s="5"/>
      <c r="D280" s="5"/>
      <c r="E280" s="5"/>
      <c r="F280" s="11"/>
      <c r="G280" s="11"/>
      <c r="H280" s="5"/>
      <c r="I280" s="28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2.5" x14ac:dyDescent="0.25">
      <c r="A281" s="5"/>
      <c r="B281" s="5"/>
      <c r="C281" s="5"/>
      <c r="D281" s="5"/>
      <c r="E281" s="5"/>
      <c r="F281" s="11"/>
      <c r="G281" s="11"/>
      <c r="H281" s="5"/>
      <c r="I281" s="28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2.5" x14ac:dyDescent="0.25">
      <c r="A282" s="5"/>
      <c r="B282" s="5"/>
      <c r="C282" s="5"/>
      <c r="D282" s="5"/>
      <c r="E282" s="5"/>
      <c r="F282" s="11"/>
      <c r="G282" s="11"/>
      <c r="H282" s="5"/>
      <c r="I282" s="28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2.5" x14ac:dyDescent="0.25">
      <c r="A283" s="5"/>
      <c r="B283" s="5"/>
      <c r="C283" s="5"/>
      <c r="D283" s="5"/>
      <c r="E283" s="5"/>
      <c r="F283" s="11"/>
      <c r="G283" s="11"/>
      <c r="H283" s="5"/>
      <c r="I283" s="28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2.5" x14ac:dyDescent="0.25">
      <c r="A284" s="5"/>
      <c r="B284" s="5"/>
      <c r="C284" s="5"/>
      <c r="D284" s="5"/>
      <c r="E284" s="5"/>
      <c r="F284" s="11"/>
      <c r="G284" s="11"/>
      <c r="H284" s="5"/>
      <c r="I284" s="28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2.5" x14ac:dyDescent="0.25">
      <c r="A285" s="5"/>
      <c r="B285" s="5"/>
      <c r="C285" s="5"/>
      <c r="D285" s="5"/>
      <c r="E285" s="5"/>
      <c r="F285" s="11"/>
      <c r="G285" s="11"/>
      <c r="H285" s="5"/>
      <c r="I285" s="28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2.5" x14ac:dyDescent="0.25">
      <c r="A286" s="5"/>
      <c r="B286" s="5"/>
      <c r="C286" s="5"/>
      <c r="D286" s="5"/>
      <c r="E286" s="5"/>
      <c r="F286" s="11"/>
      <c r="G286" s="11"/>
      <c r="H286" s="5"/>
      <c r="I286" s="28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2.5" x14ac:dyDescent="0.25">
      <c r="A287" s="5"/>
      <c r="B287" s="5"/>
      <c r="C287" s="5"/>
      <c r="D287" s="5"/>
      <c r="E287" s="5"/>
      <c r="F287" s="11"/>
      <c r="G287" s="11"/>
      <c r="H287" s="5"/>
      <c r="I287" s="28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2.5" x14ac:dyDescent="0.25">
      <c r="A288" s="5"/>
      <c r="B288" s="5"/>
      <c r="C288" s="5"/>
      <c r="D288" s="5"/>
      <c r="E288" s="5"/>
      <c r="F288" s="11"/>
      <c r="G288" s="11"/>
      <c r="H288" s="5"/>
      <c r="I288" s="28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2.5" x14ac:dyDescent="0.25">
      <c r="A289" s="5"/>
      <c r="B289" s="5"/>
      <c r="C289" s="5"/>
      <c r="D289" s="5"/>
      <c r="E289" s="5"/>
      <c r="F289" s="11"/>
      <c r="G289" s="11"/>
      <c r="H289" s="5"/>
      <c r="I289" s="28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2.5" x14ac:dyDescent="0.25">
      <c r="A290" s="5"/>
      <c r="B290" s="5"/>
      <c r="C290" s="5"/>
      <c r="D290" s="5"/>
      <c r="E290" s="5"/>
      <c r="F290" s="11"/>
      <c r="G290" s="11"/>
      <c r="H290" s="5"/>
      <c r="I290" s="28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2.5" x14ac:dyDescent="0.25">
      <c r="A291" s="5"/>
      <c r="B291" s="5"/>
      <c r="C291" s="5"/>
      <c r="D291" s="5"/>
      <c r="E291" s="5"/>
      <c r="F291" s="11"/>
      <c r="G291" s="11"/>
      <c r="H291" s="5"/>
      <c r="I291" s="28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2.5" x14ac:dyDescent="0.25">
      <c r="A292" s="5"/>
      <c r="B292" s="5"/>
      <c r="C292" s="5"/>
      <c r="D292" s="5"/>
      <c r="E292" s="5"/>
      <c r="F292" s="11"/>
      <c r="G292" s="11"/>
      <c r="H292" s="5"/>
      <c r="I292" s="28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2.5" x14ac:dyDescent="0.25">
      <c r="A293" s="5"/>
      <c r="B293" s="5"/>
      <c r="C293" s="5"/>
      <c r="D293" s="5"/>
      <c r="E293" s="5"/>
      <c r="F293" s="11"/>
      <c r="G293" s="11"/>
      <c r="H293" s="5"/>
      <c r="I293" s="28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2.5" x14ac:dyDescent="0.25">
      <c r="A294" s="5"/>
      <c r="B294" s="5"/>
      <c r="C294" s="5"/>
      <c r="D294" s="5"/>
      <c r="E294" s="5"/>
      <c r="F294" s="11"/>
      <c r="G294" s="11"/>
      <c r="H294" s="5"/>
      <c r="I294" s="28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2.5" x14ac:dyDescent="0.25">
      <c r="A295" s="5"/>
      <c r="B295" s="5"/>
      <c r="C295" s="5"/>
      <c r="D295" s="5"/>
      <c r="E295" s="5"/>
      <c r="F295" s="11"/>
      <c r="G295" s="11"/>
      <c r="H295" s="5"/>
      <c r="I295" s="28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2.5" x14ac:dyDescent="0.25">
      <c r="A296" s="5"/>
      <c r="B296" s="5"/>
      <c r="C296" s="5"/>
      <c r="D296" s="5"/>
      <c r="E296" s="5"/>
      <c r="F296" s="11"/>
      <c r="G296" s="11"/>
      <c r="H296" s="5"/>
      <c r="I296" s="28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2.5" x14ac:dyDescent="0.25">
      <c r="A297" s="5"/>
      <c r="B297" s="5"/>
      <c r="C297" s="5"/>
      <c r="D297" s="5"/>
      <c r="E297" s="5"/>
      <c r="F297" s="11"/>
      <c r="G297" s="11"/>
      <c r="H297" s="5"/>
      <c r="I297" s="28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2.5" x14ac:dyDescent="0.25">
      <c r="A298" s="5"/>
      <c r="B298" s="5"/>
      <c r="C298" s="5"/>
      <c r="D298" s="5"/>
      <c r="E298" s="5"/>
      <c r="F298" s="11"/>
      <c r="G298" s="11"/>
      <c r="H298" s="5"/>
      <c r="I298" s="28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2.5" x14ac:dyDescent="0.25">
      <c r="A299" s="5"/>
      <c r="B299" s="5"/>
      <c r="C299" s="5"/>
      <c r="D299" s="5"/>
      <c r="E299" s="5"/>
      <c r="F299" s="11"/>
      <c r="G299" s="11"/>
      <c r="H299" s="5"/>
      <c r="I299" s="28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2.5" x14ac:dyDescent="0.25">
      <c r="A300" s="5"/>
      <c r="B300" s="5"/>
      <c r="C300" s="5"/>
      <c r="D300" s="5"/>
      <c r="E300" s="5"/>
      <c r="F300" s="11"/>
      <c r="G300" s="11"/>
      <c r="H300" s="5"/>
      <c r="I300" s="28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2.5" x14ac:dyDescent="0.25">
      <c r="A301" s="5"/>
      <c r="B301" s="5"/>
      <c r="C301" s="5"/>
      <c r="D301" s="5"/>
      <c r="E301" s="5"/>
      <c r="F301" s="11"/>
      <c r="G301" s="11"/>
      <c r="H301" s="5"/>
      <c r="I301" s="28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2.5" x14ac:dyDescent="0.25">
      <c r="A302" s="5"/>
      <c r="B302" s="5"/>
      <c r="C302" s="5"/>
      <c r="D302" s="5"/>
      <c r="E302" s="5"/>
      <c r="F302" s="11"/>
      <c r="G302" s="11"/>
      <c r="H302" s="5"/>
      <c r="I302" s="28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2.5" x14ac:dyDescent="0.25">
      <c r="A303" s="5"/>
      <c r="B303" s="5"/>
      <c r="C303" s="5"/>
      <c r="D303" s="5"/>
      <c r="E303" s="5"/>
      <c r="F303" s="11"/>
      <c r="G303" s="11"/>
      <c r="H303" s="5"/>
      <c r="I303" s="28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2.5" x14ac:dyDescent="0.25">
      <c r="A304" s="5"/>
      <c r="B304" s="5"/>
      <c r="C304" s="5"/>
      <c r="D304" s="5"/>
      <c r="E304" s="5"/>
      <c r="F304" s="11"/>
      <c r="G304" s="11"/>
      <c r="H304" s="5"/>
      <c r="I304" s="28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2.5" x14ac:dyDescent="0.25">
      <c r="A305" s="5"/>
      <c r="B305" s="5"/>
      <c r="C305" s="5"/>
      <c r="D305" s="5"/>
      <c r="E305" s="5"/>
      <c r="F305" s="11"/>
      <c r="G305" s="11"/>
      <c r="H305" s="5"/>
      <c r="I305" s="28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2.5" x14ac:dyDescent="0.25">
      <c r="A306" s="5"/>
      <c r="B306" s="5"/>
      <c r="C306" s="5"/>
      <c r="D306" s="5"/>
      <c r="E306" s="5"/>
      <c r="F306" s="11"/>
      <c r="G306" s="11"/>
      <c r="H306" s="5"/>
      <c r="I306" s="28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2.5" x14ac:dyDescent="0.25">
      <c r="A307" s="5"/>
      <c r="B307" s="5"/>
      <c r="C307" s="5"/>
      <c r="D307" s="5"/>
      <c r="E307" s="5"/>
      <c r="F307" s="11"/>
      <c r="G307" s="11"/>
      <c r="H307" s="5"/>
      <c r="I307" s="28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2.5" x14ac:dyDescent="0.25">
      <c r="A308" s="5"/>
      <c r="B308" s="5"/>
      <c r="C308" s="5"/>
      <c r="D308" s="5"/>
      <c r="E308" s="5"/>
      <c r="F308" s="11"/>
      <c r="G308" s="11"/>
      <c r="H308" s="5"/>
      <c r="I308" s="28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2.5" x14ac:dyDescent="0.25">
      <c r="A309" s="5"/>
      <c r="B309" s="5"/>
      <c r="C309" s="5"/>
      <c r="D309" s="5"/>
      <c r="E309" s="5"/>
      <c r="F309" s="11"/>
      <c r="G309" s="11"/>
      <c r="H309" s="5"/>
      <c r="I309" s="28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2.5" x14ac:dyDescent="0.25">
      <c r="A310" s="5"/>
      <c r="B310" s="5"/>
      <c r="C310" s="5"/>
      <c r="D310" s="5"/>
      <c r="E310" s="5"/>
      <c r="F310" s="11"/>
      <c r="G310" s="11"/>
      <c r="H310" s="5"/>
      <c r="I310" s="28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2.5" x14ac:dyDescent="0.25">
      <c r="A311" s="5"/>
      <c r="B311" s="5"/>
      <c r="C311" s="5"/>
      <c r="D311" s="5"/>
      <c r="E311" s="5"/>
      <c r="F311" s="11"/>
      <c r="G311" s="11"/>
      <c r="H311" s="5"/>
      <c r="I311" s="28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2.5" x14ac:dyDescent="0.25">
      <c r="A312" s="5"/>
      <c r="B312" s="5"/>
      <c r="C312" s="5"/>
      <c r="D312" s="5"/>
      <c r="E312" s="5"/>
      <c r="F312" s="11"/>
      <c r="G312" s="11"/>
      <c r="H312" s="5"/>
      <c r="I312" s="28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2.5" x14ac:dyDescent="0.25">
      <c r="A313" s="5"/>
      <c r="B313" s="5"/>
      <c r="C313" s="5"/>
      <c r="D313" s="5"/>
      <c r="E313" s="5"/>
      <c r="F313" s="11"/>
      <c r="G313" s="11"/>
      <c r="H313" s="5"/>
      <c r="I313" s="28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2.5" x14ac:dyDescent="0.25">
      <c r="A314" s="5"/>
      <c r="B314" s="5"/>
      <c r="C314" s="5"/>
      <c r="D314" s="5"/>
      <c r="E314" s="5"/>
      <c r="F314" s="11"/>
      <c r="G314" s="11"/>
      <c r="H314" s="5"/>
      <c r="I314" s="28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2.5" x14ac:dyDescent="0.25">
      <c r="A315" s="5"/>
      <c r="B315" s="5"/>
      <c r="C315" s="5"/>
      <c r="D315" s="5"/>
      <c r="E315" s="5"/>
      <c r="F315" s="11"/>
      <c r="G315" s="11"/>
      <c r="H315" s="5"/>
      <c r="I315" s="28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2.5" x14ac:dyDescent="0.25">
      <c r="A316" s="5"/>
      <c r="B316" s="5"/>
      <c r="C316" s="5"/>
      <c r="D316" s="5"/>
      <c r="E316" s="5"/>
      <c r="F316" s="11"/>
      <c r="G316" s="11"/>
      <c r="H316" s="5"/>
      <c r="I316" s="28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2.5" x14ac:dyDescent="0.25">
      <c r="A317" s="5"/>
      <c r="B317" s="5"/>
      <c r="C317" s="5"/>
      <c r="D317" s="5"/>
      <c r="E317" s="5"/>
      <c r="F317" s="11"/>
      <c r="G317" s="11"/>
      <c r="H317" s="5"/>
      <c r="I317" s="28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2.5" x14ac:dyDescent="0.25">
      <c r="A318" s="5"/>
      <c r="B318" s="5"/>
      <c r="C318" s="5"/>
      <c r="D318" s="5"/>
      <c r="E318" s="5"/>
      <c r="F318" s="11"/>
      <c r="G318" s="11"/>
      <c r="H318" s="5"/>
      <c r="I318" s="28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2.5" x14ac:dyDescent="0.25">
      <c r="A319" s="5"/>
      <c r="B319" s="5"/>
      <c r="C319" s="5"/>
      <c r="D319" s="5"/>
      <c r="E319" s="5"/>
      <c r="F319" s="11"/>
      <c r="G319" s="11"/>
      <c r="H319" s="5"/>
      <c r="I319" s="28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2.5" x14ac:dyDescent="0.25">
      <c r="A320" s="5"/>
      <c r="B320" s="5"/>
      <c r="C320" s="5"/>
      <c r="D320" s="5"/>
      <c r="E320" s="5"/>
      <c r="F320" s="11"/>
      <c r="G320" s="11"/>
      <c r="H320" s="5"/>
      <c r="I320" s="28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2.5" x14ac:dyDescent="0.25">
      <c r="A321" s="5"/>
      <c r="B321" s="5"/>
      <c r="C321" s="5"/>
      <c r="D321" s="5"/>
      <c r="E321" s="5"/>
      <c r="F321" s="11"/>
      <c r="G321" s="11"/>
      <c r="H321" s="5"/>
      <c r="I321" s="28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2.5" x14ac:dyDescent="0.25">
      <c r="A322" s="5"/>
      <c r="B322" s="5"/>
      <c r="C322" s="5"/>
      <c r="D322" s="5"/>
      <c r="E322" s="5"/>
      <c r="F322" s="11"/>
      <c r="G322" s="11"/>
      <c r="H322" s="5"/>
      <c r="I322" s="28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2.5" x14ac:dyDescent="0.25">
      <c r="A323" s="5"/>
      <c r="B323" s="5"/>
      <c r="C323" s="5"/>
      <c r="D323" s="5"/>
      <c r="E323" s="5"/>
      <c r="F323" s="11"/>
      <c r="G323" s="11"/>
      <c r="H323" s="5"/>
      <c r="I323" s="28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2.5" x14ac:dyDescent="0.25">
      <c r="A324" s="5"/>
      <c r="B324" s="5"/>
      <c r="C324" s="5"/>
      <c r="D324" s="5"/>
      <c r="E324" s="5"/>
      <c r="F324" s="11"/>
      <c r="G324" s="11"/>
      <c r="H324" s="5"/>
      <c r="I324" s="28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2.5" x14ac:dyDescent="0.25">
      <c r="A325" s="5"/>
      <c r="B325" s="5"/>
      <c r="C325" s="5"/>
      <c r="D325" s="5"/>
      <c r="E325" s="5"/>
      <c r="F325" s="11"/>
      <c r="G325" s="11"/>
      <c r="H325" s="5"/>
      <c r="I325" s="28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2.5" x14ac:dyDescent="0.25">
      <c r="A326" s="5"/>
      <c r="B326" s="5"/>
      <c r="C326" s="5"/>
      <c r="D326" s="5"/>
      <c r="E326" s="5"/>
      <c r="F326" s="11"/>
      <c r="G326" s="11"/>
      <c r="H326" s="5"/>
      <c r="I326" s="28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2.5" x14ac:dyDescent="0.25">
      <c r="A327" s="5"/>
      <c r="B327" s="5"/>
      <c r="C327" s="5"/>
      <c r="D327" s="5"/>
      <c r="E327" s="5"/>
      <c r="F327" s="11"/>
      <c r="G327" s="11"/>
      <c r="H327" s="5"/>
      <c r="I327" s="28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2.5" x14ac:dyDescent="0.25">
      <c r="A328" s="5"/>
      <c r="B328" s="5"/>
      <c r="C328" s="5"/>
      <c r="D328" s="5"/>
      <c r="E328" s="5"/>
      <c r="F328" s="11"/>
      <c r="G328" s="11"/>
      <c r="H328" s="5"/>
      <c r="I328" s="28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2.5" x14ac:dyDescent="0.25">
      <c r="A329" s="5"/>
      <c r="B329" s="5"/>
      <c r="C329" s="5"/>
      <c r="D329" s="5"/>
      <c r="E329" s="5"/>
      <c r="F329" s="11"/>
      <c r="G329" s="11"/>
      <c r="H329" s="5"/>
      <c r="I329" s="28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2.5" x14ac:dyDescent="0.25">
      <c r="A330" s="5"/>
      <c r="B330" s="5"/>
      <c r="C330" s="5"/>
      <c r="D330" s="5"/>
      <c r="E330" s="5"/>
      <c r="F330" s="11"/>
      <c r="G330" s="11"/>
      <c r="H330" s="5"/>
      <c r="I330" s="28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2.5" x14ac:dyDescent="0.25">
      <c r="A331" s="5"/>
      <c r="B331" s="5"/>
      <c r="C331" s="5"/>
      <c r="D331" s="5"/>
      <c r="E331" s="5"/>
      <c r="F331" s="11"/>
      <c r="G331" s="11"/>
      <c r="H331" s="5"/>
      <c r="I331" s="28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2.5" x14ac:dyDescent="0.25">
      <c r="A332" s="5"/>
      <c r="B332" s="5"/>
      <c r="C332" s="5"/>
      <c r="D332" s="5"/>
      <c r="E332" s="5"/>
      <c r="F332" s="11"/>
      <c r="G332" s="11"/>
      <c r="H332" s="5"/>
      <c r="I332" s="28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2.5" x14ac:dyDescent="0.25">
      <c r="A333" s="5"/>
      <c r="B333" s="5"/>
      <c r="C333" s="5"/>
      <c r="D333" s="5"/>
      <c r="E333" s="5"/>
      <c r="F333" s="11"/>
      <c r="G333" s="11"/>
      <c r="H333" s="5"/>
      <c r="I333" s="28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2.5" x14ac:dyDescent="0.25">
      <c r="A334" s="5"/>
      <c r="B334" s="5"/>
      <c r="C334" s="5"/>
      <c r="D334" s="5"/>
      <c r="E334" s="5"/>
      <c r="F334" s="11"/>
      <c r="G334" s="11"/>
      <c r="H334" s="5"/>
      <c r="I334" s="28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2.5" x14ac:dyDescent="0.25">
      <c r="A335" s="5"/>
      <c r="B335" s="5"/>
      <c r="C335" s="5"/>
      <c r="D335" s="5"/>
      <c r="E335" s="5"/>
      <c r="F335" s="11"/>
      <c r="G335" s="11"/>
      <c r="H335" s="5"/>
      <c r="I335" s="28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2.5" x14ac:dyDescent="0.25">
      <c r="A336" s="5"/>
      <c r="B336" s="5"/>
      <c r="C336" s="5"/>
      <c r="D336" s="5"/>
      <c r="E336" s="5"/>
      <c r="F336" s="11"/>
      <c r="G336" s="11"/>
      <c r="H336" s="5"/>
      <c r="I336" s="28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2.5" x14ac:dyDescent="0.25">
      <c r="A337" s="5"/>
      <c r="B337" s="5"/>
      <c r="C337" s="5"/>
      <c r="D337" s="5"/>
      <c r="E337" s="5"/>
      <c r="F337" s="11"/>
      <c r="G337" s="11"/>
      <c r="H337" s="5"/>
      <c r="I337" s="28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2.5" x14ac:dyDescent="0.25">
      <c r="A338" s="5"/>
      <c r="B338" s="5"/>
      <c r="C338" s="5"/>
      <c r="D338" s="5"/>
      <c r="E338" s="5"/>
      <c r="F338" s="11"/>
      <c r="G338" s="11"/>
      <c r="H338" s="5"/>
      <c r="I338" s="28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2.5" x14ac:dyDescent="0.25">
      <c r="A339" s="5"/>
      <c r="B339" s="5"/>
      <c r="C339" s="5"/>
      <c r="D339" s="5"/>
      <c r="E339" s="5"/>
      <c r="F339" s="11"/>
      <c r="G339" s="11"/>
      <c r="H339" s="5"/>
      <c r="I339" s="28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2.5" x14ac:dyDescent="0.25">
      <c r="A340" s="5"/>
      <c r="B340" s="5"/>
      <c r="C340" s="5"/>
      <c r="D340" s="5"/>
      <c r="E340" s="5"/>
      <c r="F340" s="11"/>
      <c r="G340" s="11"/>
      <c r="H340" s="5"/>
      <c r="I340" s="28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2.5" x14ac:dyDescent="0.25">
      <c r="A341" s="5"/>
      <c r="B341" s="5"/>
      <c r="C341" s="5"/>
      <c r="D341" s="5"/>
      <c r="E341" s="5"/>
      <c r="F341" s="11"/>
      <c r="G341" s="11"/>
      <c r="H341" s="5"/>
      <c r="I341" s="28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2.5" x14ac:dyDescent="0.25">
      <c r="A342" s="5"/>
      <c r="B342" s="5"/>
      <c r="C342" s="5"/>
      <c r="D342" s="5"/>
      <c r="E342" s="5"/>
      <c r="F342" s="11"/>
      <c r="G342" s="11"/>
      <c r="H342" s="5"/>
      <c r="I342" s="28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2.5" x14ac:dyDescent="0.25">
      <c r="A343" s="5"/>
      <c r="B343" s="5"/>
      <c r="C343" s="5"/>
      <c r="D343" s="5"/>
      <c r="E343" s="5"/>
      <c r="F343" s="11"/>
      <c r="G343" s="11"/>
      <c r="H343" s="5"/>
      <c r="I343" s="28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2.5" x14ac:dyDescent="0.25">
      <c r="A344" s="5"/>
      <c r="B344" s="5"/>
      <c r="C344" s="5"/>
      <c r="D344" s="5"/>
      <c r="E344" s="5"/>
      <c r="F344" s="11"/>
      <c r="G344" s="11"/>
      <c r="H344" s="5"/>
      <c r="I344" s="28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2.5" x14ac:dyDescent="0.25">
      <c r="A345" s="5"/>
      <c r="B345" s="5"/>
      <c r="C345" s="5"/>
      <c r="D345" s="5"/>
      <c r="E345" s="5"/>
      <c r="F345" s="11"/>
      <c r="G345" s="11"/>
      <c r="H345" s="5"/>
      <c r="I345" s="28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2.5" x14ac:dyDescent="0.25">
      <c r="A346" s="5"/>
      <c r="B346" s="5"/>
      <c r="C346" s="5"/>
      <c r="D346" s="5"/>
      <c r="E346" s="5"/>
      <c r="F346" s="11"/>
      <c r="G346" s="11"/>
      <c r="H346" s="5"/>
      <c r="I346" s="28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2.5" x14ac:dyDescent="0.25">
      <c r="A347" s="5"/>
      <c r="B347" s="5"/>
      <c r="C347" s="5"/>
      <c r="D347" s="5"/>
      <c r="E347" s="5"/>
      <c r="F347" s="11"/>
      <c r="G347" s="11"/>
      <c r="H347" s="5"/>
      <c r="I347" s="28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2.5" x14ac:dyDescent="0.25">
      <c r="A348" s="5"/>
      <c r="B348" s="5"/>
      <c r="C348" s="5"/>
      <c r="D348" s="5"/>
      <c r="E348" s="5"/>
      <c r="F348" s="11"/>
      <c r="G348" s="11"/>
      <c r="H348" s="5"/>
      <c r="I348" s="28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2.5" x14ac:dyDescent="0.25">
      <c r="A349" s="5"/>
      <c r="B349" s="5"/>
      <c r="C349" s="5"/>
      <c r="D349" s="5"/>
      <c r="E349" s="5"/>
      <c r="F349" s="11"/>
      <c r="G349" s="11"/>
      <c r="H349" s="5"/>
      <c r="I349" s="28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2.5" x14ac:dyDescent="0.25">
      <c r="A350" s="5"/>
      <c r="B350" s="5"/>
      <c r="C350" s="5"/>
      <c r="D350" s="5"/>
      <c r="E350" s="5"/>
      <c r="F350" s="11"/>
      <c r="G350" s="11"/>
      <c r="H350" s="5"/>
      <c r="I350" s="28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2.5" x14ac:dyDescent="0.25">
      <c r="A351" s="5"/>
      <c r="B351" s="5"/>
      <c r="C351" s="5"/>
      <c r="D351" s="5"/>
      <c r="E351" s="5"/>
      <c r="F351" s="11"/>
      <c r="G351" s="11"/>
      <c r="H351" s="5"/>
      <c r="I351" s="28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2.5" x14ac:dyDescent="0.25">
      <c r="A352" s="5"/>
      <c r="B352" s="5"/>
      <c r="C352" s="5"/>
      <c r="D352" s="5"/>
      <c r="E352" s="5"/>
      <c r="F352" s="11"/>
      <c r="G352" s="11"/>
      <c r="H352" s="5"/>
      <c r="I352" s="28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2.5" x14ac:dyDescent="0.25">
      <c r="A353" s="5"/>
      <c r="B353" s="5"/>
      <c r="C353" s="5"/>
      <c r="D353" s="5"/>
      <c r="E353" s="5"/>
      <c r="F353" s="11"/>
      <c r="G353" s="11"/>
      <c r="H353" s="5"/>
      <c r="I353" s="28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2.5" x14ac:dyDescent="0.25">
      <c r="A354" s="5"/>
      <c r="B354" s="5"/>
      <c r="C354" s="5"/>
      <c r="D354" s="5"/>
      <c r="E354" s="5"/>
      <c r="F354" s="11"/>
      <c r="G354" s="11"/>
      <c r="H354" s="5"/>
      <c r="I354" s="28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2.5" x14ac:dyDescent="0.25">
      <c r="A355" s="5"/>
      <c r="B355" s="5"/>
      <c r="C355" s="5"/>
      <c r="D355" s="5"/>
      <c r="E355" s="5"/>
      <c r="F355" s="11"/>
      <c r="G355" s="11"/>
      <c r="H355" s="5"/>
      <c r="I355" s="28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2.5" x14ac:dyDescent="0.25">
      <c r="A356" s="5"/>
      <c r="B356" s="5"/>
      <c r="C356" s="5"/>
      <c r="D356" s="5"/>
      <c r="E356" s="5"/>
      <c r="F356" s="11"/>
      <c r="G356" s="11"/>
      <c r="H356" s="5"/>
      <c r="I356" s="28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2.5" x14ac:dyDescent="0.25">
      <c r="A357" s="5"/>
      <c r="B357" s="5"/>
      <c r="C357" s="5"/>
      <c r="D357" s="5"/>
      <c r="E357" s="5"/>
      <c r="F357" s="11"/>
      <c r="G357" s="11"/>
      <c r="H357" s="5"/>
      <c r="I357" s="28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2.5" x14ac:dyDescent="0.25">
      <c r="A358" s="5"/>
      <c r="B358" s="5"/>
      <c r="C358" s="5"/>
      <c r="D358" s="5"/>
      <c r="E358" s="5"/>
      <c r="F358" s="11"/>
      <c r="G358" s="11"/>
      <c r="H358" s="5"/>
      <c r="I358" s="28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2.5" x14ac:dyDescent="0.25">
      <c r="A359" s="5"/>
      <c r="B359" s="5"/>
      <c r="C359" s="5"/>
      <c r="D359" s="5"/>
      <c r="E359" s="5"/>
      <c r="F359" s="11"/>
      <c r="G359" s="11"/>
      <c r="H359" s="5"/>
      <c r="I359" s="28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2.5" x14ac:dyDescent="0.25">
      <c r="A360" s="5"/>
      <c r="B360" s="5"/>
      <c r="C360" s="5"/>
      <c r="D360" s="5"/>
      <c r="E360" s="5"/>
      <c r="F360" s="11"/>
      <c r="G360" s="11"/>
      <c r="H360" s="5"/>
      <c r="I360" s="28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2.5" x14ac:dyDescent="0.25">
      <c r="A361" s="5"/>
      <c r="B361" s="5"/>
      <c r="C361" s="5"/>
      <c r="D361" s="5"/>
      <c r="E361" s="5"/>
      <c r="F361" s="11"/>
      <c r="G361" s="11"/>
      <c r="H361" s="5"/>
      <c r="I361" s="28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2.5" x14ac:dyDescent="0.25">
      <c r="A362" s="5"/>
      <c r="B362" s="5"/>
      <c r="C362" s="5"/>
      <c r="D362" s="5"/>
      <c r="E362" s="5"/>
      <c r="F362" s="11"/>
      <c r="G362" s="11"/>
      <c r="H362" s="5"/>
      <c r="I362" s="28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2.5" x14ac:dyDescent="0.25">
      <c r="A363" s="5"/>
      <c r="B363" s="5"/>
      <c r="C363" s="5"/>
      <c r="D363" s="5"/>
      <c r="E363" s="5"/>
      <c r="F363" s="11"/>
      <c r="G363" s="11"/>
      <c r="H363" s="5"/>
      <c r="I363" s="28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2.5" x14ac:dyDescent="0.25">
      <c r="A364" s="5"/>
      <c r="B364" s="5"/>
      <c r="C364" s="5"/>
      <c r="D364" s="5"/>
      <c r="E364" s="5"/>
      <c r="F364" s="11"/>
      <c r="G364" s="11"/>
      <c r="H364" s="5"/>
      <c r="I364" s="28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2.5" x14ac:dyDescent="0.25">
      <c r="A365" s="5"/>
      <c r="B365" s="5"/>
      <c r="C365" s="5"/>
      <c r="D365" s="5"/>
      <c r="E365" s="5"/>
      <c r="F365" s="11"/>
      <c r="G365" s="11"/>
      <c r="H365" s="5"/>
      <c r="I365" s="28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2.5" x14ac:dyDescent="0.25">
      <c r="A366" s="5"/>
      <c r="B366" s="5"/>
      <c r="C366" s="5"/>
      <c r="D366" s="5"/>
      <c r="E366" s="5"/>
      <c r="F366" s="11"/>
      <c r="G366" s="11"/>
      <c r="H366" s="5"/>
      <c r="I366" s="28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2.5" x14ac:dyDescent="0.25">
      <c r="A367" s="5"/>
      <c r="B367" s="5"/>
      <c r="C367" s="5"/>
      <c r="D367" s="5"/>
      <c r="E367" s="5"/>
      <c r="F367" s="11"/>
      <c r="G367" s="11"/>
      <c r="H367" s="5"/>
      <c r="I367" s="28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2.5" x14ac:dyDescent="0.25">
      <c r="A368" s="5"/>
      <c r="B368" s="5"/>
      <c r="C368" s="5"/>
      <c r="D368" s="5"/>
      <c r="E368" s="5"/>
      <c r="F368" s="11"/>
      <c r="G368" s="11"/>
      <c r="H368" s="5"/>
      <c r="I368" s="28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2.5" x14ac:dyDescent="0.25">
      <c r="A369" s="5"/>
      <c r="B369" s="5"/>
      <c r="C369" s="5"/>
      <c r="D369" s="5"/>
      <c r="E369" s="5"/>
      <c r="F369" s="11"/>
      <c r="G369" s="11"/>
      <c r="H369" s="5"/>
      <c r="I369" s="28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2.5" x14ac:dyDescent="0.25">
      <c r="A370" s="5"/>
      <c r="B370" s="5"/>
      <c r="C370" s="5"/>
      <c r="D370" s="5"/>
      <c r="E370" s="5"/>
      <c r="F370" s="11"/>
      <c r="G370" s="11"/>
      <c r="H370" s="5"/>
      <c r="I370" s="28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2.5" x14ac:dyDescent="0.25">
      <c r="A371" s="5"/>
      <c r="B371" s="5"/>
      <c r="C371" s="5"/>
      <c r="D371" s="5"/>
      <c r="E371" s="5"/>
      <c r="F371" s="11"/>
      <c r="G371" s="11"/>
      <c r="H371" s="5"/>
      <c r="I371" s="28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2.5" x14ac:dyDescent="0.25">
      <c r="A372" s="5"/>
      <c r="B372" s="5"/>
      <c r="C372" s="5"/>
      <c r="D372" s="5"/>
      <c r="E372" s="5"/>
      <c r="F372" s="11"/>
      <c r="G372" s="11"/>
      <c r="H372" s="5"/>
      <c r="I372" s="28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2.5" x14ac:dyDescent="0.25">
      <c r="A373" s="5"/>
      <c r="B373" s="5"/>
      <c r="C373" s="5"/>
      <c r="D373" s="5"/>
      <c r="E373" s="5"/>
      <c r="F373" s="11"/>
      <c r="G373" s="11"/>
      <c r="H373" s="5"/>
      <c r="I373" s="28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2.5" x14ac:dyDescent="0.25">
      <c r="A374" s="5"/>
      <c r="B374" s="5"/>
      <c r="C374" s="5"/>
      <c r="D374" s="5"/>
      <c r="E374" s="5"/>
      <c r="F374" s="11"/>
      <c r="G374" s="11"/>
      <c r="H374" s="5"/>
      <c r="I374" s="28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2.5" x14ac:dyDescent="0.25">
      <c r="A375" s="5"/>
      <c r="B375" s="5"/>
      <c r="C375" s="5"/>
      <c r="D375" s="5"/>
      <c r="E375" s="5"/>
      <c r="F375" s="11"/>
      <c r="G375" s="11"/>
      <c r="H375" s="5"/>
      <c r="I375" s="28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2.5" x14ac:dyDescent="0.25">
      <c r="A376" s="5"/>
      <c r="B376" s="5"/>
      <c r="C376" s="5"/>
      <c r="D376" s="5"/>
      <c r="E376" s="5"/>
      <c r="F376" s="11"/>
      <c r="G376" s="11"/>
      <c r="H376" s="5"/>
      <c r="I376" s="28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2.5" x14ac:dyDescent="0.25">
      <c r="A377" s="5"/>
      <c r="B377" s="5"/>
      <c r="C377" s="5"/>
      <c r="D377" s="5"/>
      <c r="E377" s="5"/>
      <c r="F377" s="11"/>
      <c r="G377" s="11"/>
      <c r="H377" s="5"/>
      <c r="I377" s="28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2.5" x14ac:dyDescent="0.25">
      <c r="A378" s="5"/>
      <c r="B378" s="5"/>
      <c r="C378" s="5"/>
      <c r="D378" s="5"/>
      <c r="E378" s="5"/>
      <c r="F378" s="11"/>
      <c r="G378" s="11"/>
      <c r="H378" s="5"/>
      <c r="I378" s="28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2.5" x14ac:dyDescent="0.25">
      <c r="A379" s="5"/>
      <c r="B379" s="5"/>
      <c r="C379" s="5"/>
      <c r="D379" s="5"/>
      <c r="E379" s="5"/>
      <c r="F379" s="11"/>
      <c r="G379" s="11"/>
      <c r="H379" s="5"/>
      <c r="I379" s="28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2.5" x14ac:dyDescent="0.25">
      <c r="A380" s="5"/>
      <c r="B380" s="5"/>
      <c r="C380" s="5"/>
      <c r="D380" s="5"/>
      <c r="E380" s="5"/>
      <c r="F380" s="11"/>
      <c r="G380" s="11"/>
      <c r="H380" s="5"/>
      <c r="I380" s="28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2.5" x14ac:dyDescent="0.25">
      <c r="A381" s="5"/>
      <c r="B381" s="5"/>
      <c r="C381" s="5"/>
      <c r="D381" s="5"/>
      <c r="E381" s="5"/>
      <c r="F381" s="11"/>
      <c r="G381" s="11"/>
      <c r="H381" s="5"/>
      <c r="I381" s="28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2.5" x14ac:dyDescent="0.25">
      <c r="A382" s="5"/>
      <c r="B382" s="5"/>
      <c r="C382" s="5"/>
      <c r="D382" s="5"/>
      <c r="E382" s="5"/>
      <c r="F382" s="11"/>
      <c r="G382" s="11"/>
      <c r="H382" s="5"/>
      <c r="I382" s="28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2.5" x14ac:dyDescent="0.25">
      <c r="A383" s="5"/>
      <c r="B383" s="5"/>
      <c r="C383" s="5"/>
      <c r="D383" s="5"/>
      <c r="E383" s="5"/>
      <c r="F383" s="11"/>
      <c r="G383" s="11"/>
      <c r="H383" s="5"/>
      <c r="I383" s="28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2.5" x14ac:dyDescent="0.25">
      <c r="A384" s="5"/>
      <c r="B384" s="5"/>
      <c r="C384" s="5"/>
      <c r="D384" s="5"/>
      <c r="E384" s="5"/>
      <c r="F384" s="11"/>
      <c r="G384" s="11"/>
      <c r="H384" s="5"/>
      <c r="I384" s="28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2.5" x14ac:dyDescent="0.25">
      <c r="A385" s="5"/>
      <c r="B385" s="5"/>
      <c r="C385" s="5"/>
      <c r="D385" s="5"/>
      <c r="E385" s="5"/>
      <c r="F385" s="11"/>
      <c r="G385" s="11"/>
      <c r="H385" s="5"/>
      <c r="I385" s="28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2.5" x14ac:dyDescent="0.25">
      <c r="A386" s="5"/>
      <c r="B386" s="5"/>
      <c r="C386" s="5"/>
      <c r="D386" s="5"/>
      <c r="E386" s="5"/>
      <c r="F386" s="11"/>
      <c r="G386" s="11"/>
      <c r="H386" s="5"/>
      <c r="I386" s="28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2.5" x14ac:dyDescent="0.25">
      <c r="A387" s="5"/>
      <c r="B387" s="5"/>
      <c r="C387" s="5"/>
      <c r="D387" s="5"/>
      <c r="E387" s="5"/>
      <c r="F387" s="11"/>
      <c r="G387" s="11"/>
      <c r="H387" s="5"/>
      <c r="I387" s="28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2.5" x14ac:dyDescent="0.25">
      <c r="A388" s="5"/>
      <c r="B388" s="5"/>
      <c r="C388" s="5"/>
      <c r="D388" s="5"/>
      <c r="E388" s="5"/>
      <c r="F388" s="11"/>
      <c r="G388" s="11"/>
      <c r="H388" s="5"/>
      <c r="I388" s="28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2.5" x14ac:dyDescent="0.25">
      <c r="A389" s="5"/>
      <c r="B389" s="5"/>
      <c r="C389" s="5"/>
      <c r="D389" s="5"/>
      <c r="E389" s="5"/>
      <c r="F389" s="11"/>
      <c r="G389" s="11"/>
      <c r="H389" s="5"/>
      <c r="I389" s="28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2.5" x14ac:dyDescent="0.25">
      <c r="A390" s="5"/>
      <c r="B390" s="5"/>
      <c r="C390" s="5"/>
      <c r="D390" s="5"/>
      <c r="E390" s="5"/>
      <c r="F390" s="11"/>
      <c r="G390" s="11"/>
      <c r="H390" s="5"/>
      <c r="I390" s="28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2.5" x14ac:dyDescent="0.25">
      <c r="A391" s="5"/>
      <c r="B391" s="5"/>
      <c r="C391" s="5"/>
      <c r="D391" s="5"/>
      <c r="E391" s="5"/>
      <c r="F391" s="11"/>
      <c r="G391" s="11"/>
      <c r="H391" s="5"/>
      <c r="I391" s="28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2.5" x14ac:dyDescent="0.25">
      <c r="A392" s="5"/>
      <c r="B392" s="5"/>
      <c r="C392" s="5"/>
      <c r="D392" s="5"/>
      <c r="E392" s="5"/>
      <c r="F392" s="11"/>
      <c r="G392" s="11"/>
      <c r="H392" s="5"/>
      <c r="I392" s="28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2.5" x14ac:dyDescent="0.25">
      <c r="A393" s="5"/>
      <c r="B393" s="5"/>
      <c r="C393" s="5"/>
      <c r="D393" s="5"/>
      <c r="E393" s="5"/>
      <c r="F393" s="11"/>
      <c r="G393" s="11"/>
      <c r="H393" s="5"/>
      <c r="I393" s="28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2.5" x14ac:dyDescent="0.25">
      <c r="A394" s="5"/>
      <c r="B394" s="5"/>
      <c r="C394" s="5"/>
      <c r="D394" s="5"/>
      <c r="E394" s="5"/>
      <c r="F394" s="11"/>
      <c r="G394" s="11"/>
      <c r="H394" s="5"/>
      <c r="I394" s="28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2.5" x14ac:dyDescent="0.25">
      <c r="A395" s="5"/>
      <c r="B395" s="5"/>
      <c r="C395" s="5"/>
      <c r="D395" s="5"/>
      <c r="E395" s="5"/>
      <c r="F395" s="11"/>
      <c r="G395" s="11"/>
      <c r="H395" s="5"/>
      <c r="I395" s="28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2.5" x14ac:dyDescent="0.25">
      <c r="A396" s="5"/>
      <c r="B396" s="5"/>
      <c r="C396" s="5"/>
      <c r="D396" s="5"/>
      <c r="E396" s="5"/>
      <c r="F396" s="11"/>
      <c r="G396" s="11"/>
      <c r="H396" s="5"/>
      <c r="I396" s="28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2.5" x14ac:dyDescent="0.25">
      <c r="A397" s="5"/>
      <c r="B397" s="5"/>
      <c r="C397" s="5"/>
      <c r="D397" s="5"/>
      <c r="E397" s="5"/>
      <c r="F397" s="11"/>
      <c r="G397" s="11"/>
      <c r="H397" s="5"/>
      <c r="I397" s="28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2.5" x14ac:dyDescent="0.25">
      <c r="A398" s="5"/>
      <c r="B398" s="5"/>
      <c r="C398" s="5"/>
      <c r="D398" s="5"/>
      <c r="E398" s="5"/>
      <c r="F398" s="11"/>
      <c r="G398" s="11"/>
      <c r="H398" s="5"/>
      <c r="I398" s="28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2.5" x14ac:dyDescent="0.25">
      <c r="A399" s="5"/>
      <c r="B399" s="5"/>
      <c r="C399" s="5"/>
      <c r="D399" s="5"/>
      <c r="E399" s="5"/>
      <c r="F399" s="11"/>
      <c r="G399" s="11"/>
      <c r="H399" s="5"/>
      <c r="I399" s="28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2.5" x14ac:dyDescent="0.25">
      <c r="A400" s="5"/>
      <c r="B400" s="5"/>
      <c r="C400" s="5"/>
      <c r="D400" s="5"/>
      <c r="E400" s="5"/>
      <c r="F400" s="11"/>
      <c r="G400" s="11"/>
      <c r="H400" s="5"/>
      <c r="I400" s="28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2.5" x14ac:dyDescent="0.25">
      <c r="A401" s="5"/>
      <c r="B401" s="5"/>
      <c r="C401" s="5"/>
      <c r="D401" s="5"/>
      <c r="E401" s="5"/>
      <c r="F401" s="11"/>
      <c r="G401" s="11"/>
      <c r="H401" s="5"/>
      <c r="I401" s="28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2.5" x14ac:dyDescent="0.25">
      <c r="A402" s="5"/>
      <c r="B402" s="5"/>
      <c r="C402" s="5"/>
      <c r="D402" s="5"/>
      <c r="E402" s="5"/>
      <c r="F402" s="11"/>
      <c r="G402" s="11"/>
      <c r="H402" s="5"/>
      <c r="I402" s="28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2.5" x14ac:dyDescent="0.25">
      <c r="A403" s="5"/>
      <c r="B403" s="5"/>
      <c r="C403" s="5"/>
      <c r="D403" s="5"/>
      <c r="E403" s="5"/>
      <c r="F403" s="11"/>
      <c r="G403" s="11"/>
      <c r="H403" s="5"/>
      <c r="I403" s="28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2.5" x14ac:dyDescent="0.25">
      <c r="A404" s="5"/>
      <c r="B404" s="5"/>
      <c r="C404" s="5"/>
      <c r="D404" s="5"/>
      <c r="E404" s="5"/>
      <c r="F404" s="11"/>
      <c r="G404" s="11"/>
      <c r="H404" s="5"/>
      <c r="I404" s="28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2.5" x14ac:dyDescent="0.25">
      <c r="A405" s="5"/>
      <c r="B405" s="5"/>
      <c r="C405" s="5"/>
      <c r="D405" s="5"/>
      <c r="E405" s="5"/>
      <c r="F405" s="11"/>
      <c r="G405" s="11"/>
      <c r="H405" s="5"/>
      <c r="I405" s="28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2.5" x14ac:dyDescent="0.25">
      <c r="A406" s="5"/>
      <c r="B406" s="5"/>
      <c r="C406" s="5"/>
      <c r="D406" s="5"/>
      <c r="E406" s="5"/>
      <c r="F406" s="11"/>
      <c r="G406" s="11"/>
      <c r="H406" s="5"/>
      <c r="I406" s="28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2.5" x14ac:dyDescent="0.25">
      <c r="A407" s="5"/>
      <c r="B407" s="5"/>
      <c r="C407" s="5"/>
      <c r="D407" s="5"/>
      <c r="E407" s="5"/>
      <c r="F407" s="11"/>
      <c r="G407" s="11"/>
      <c r="H407" s="5"/>
      <c r="I407" s="28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2.5" x14ac:dyDescent="0.25">
      <c r="A408" s="5"/>
      <c r="B408" s="5"/>
      <c r="C408" s="5"/>
      <c r="D408" s="5"/>
      <c r="E408" s="5"/>
      <c r="F408" s="11"/>
      <c r="G408" s="11"/>
      <c r="H408" s="5"/>
      <c r="I408" s="28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2.5" x14ac:dyDescent="0.25">
      <c r="A409" s="5"/>
      <c r="B409" s="5"/>
      <c r="C409" s="5"/>
      <c r="D409" s="5"/>
      <c r="E409" s="5"/>
      <c r="F409" s="11"/>
      <c r="G409" s="11"/>
      <c r="H409" s="5"/>
      <c r="I409" s="28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2.5" x14ac:dyDescent="0.25">
      <c r="A410" s="5"/>
      <c r="B410" s="5"/>
      <c r="C410" s="5"/>
      <c r="D410" s="5"/>
      <c r="E410" s="5"/>
      <c r="F410" s="11"/>
      <c r="G410" s="11"/>
      <c r="H410" s="5"/>
      <c r="I410" s="28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2.5" x14ac:dyDescent="0.25">
      <c r="A411" s="5"/>
      <c r="B411" s="5"/>
      <c r="C411" s="5"/>
      <c r="D411" s="5"/>
      <c r="E411" s="5"/>
      <c r="F411" s="11"/>
      <c r="G411" s="11"/>
      <c r="H411" s="5"/>
      <c r="I411" s="28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2.5" x14ac:dyDescent="0.25">
      <c r="A412" s="5"/>
      <c r="B412" s="5"/>
      <c r="C412" s="5"/>
      <c r="D412" s="5"/>
      <c r="E412" s="5"/>
      <c r="F412" s="11"/>
      <c r="G412" s="11"/>
      <c r="H412" s="5"/>
      <c r="I412" s="28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2.5" x14ac:dyDescent="0.25">
      <c r="A413" s="5"/>
      <c r="B413" s="5"/>
      <c r="C413" s="5"/>
      <c r="D413" s="5"/>
      <c r="E413" s="5"/>
      <c r="F413" s="11"/>
      <c r="G413" s="11"/>
      <c r="H413" s="5"/>
      <c r="I413" s="28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2.5" x14ac:dyDescent="0.25">
      <c r="A414" s="5"/>
      <c r="B414" s="5"/>
      <c r="C414" s="5"/>
      <c r="D414" s="5"/>
      <c r="E414" s="5"/>
      <c r="F414" s="11"/>
      <c r="G414" s="11"/>
      <c r="H414" s="5"/>
      <c r="I414" s="28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2.5" x14ac:dyDescent="0.25">
      <c r="A415" s="5"/>
      <c r="B415" s="5"/>
      <c r="C415" s="5"/>
      <c r="D415" s="5"/>
      <c r="E415" s="5"/>
      <c r="F415" s="11"/>
      <c r="G415" s="11"/>
      <c r="H415" s="5"/>
      <c r="I415" s="28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2.5" x14ac:dyDescent="0.25">
      <c r="A416" s="5"/>
      <c r="B416" s="5"/>
      <c r="C416" s="5"/>
      <c r="D416" s="5"/>
      <c r="E416" s="5"/>
      <c r="F416" s="11"/>
      <c r="G416" s="11"/>
      <c r="H416" s="5"/>
      <c r="I416" s="28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2.5" x14ac:dyDescent="0.25">
      <c r="A417" s="5"/>
      <c r="B417" s="5"/>
      <c r="C417" s="5"/>
      <c r="D417" s="5"/>
      <c r="E417" s="5"/>
      <c r="F417" s="11"/>
      <c r="G417" s="11"/>
      <c r="H417" s="5"/>
      <c r="I417" s="28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2.5" x14ac:dyDescent="0.25">
      <c r="A418" s="5"/>
      <c r="B418" s="5"/>
      <c r="C418" s="5"/>
      <c r="D418" s="5"/>
      <c r="E418" s="5"/>
      <c r="F418" s="11"/>
      <c r="G418" s="11"/>
      <c r="H418" s="5"/>
      <c r="I418" s="28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2.5" x14ac:dyDescent="0.25">
      <c r="A419" s="5"/>
      <c r="B419" s="5"/>
      <c r="C419" s="5"/>
      <c r="D419" s="5"/>
      <c r="E419" s="5"/>
      <c r="F419" s="11"/>
      <c r="G419" s="11"/>
      <c r="H419" s="5"/>
      <c r="I419" s="28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2.5" x14ac:dyDescent="0.25">
      <c r="A420" s="5"/>
      <c r="B420" s="5"/>
      <c r="C420" s="5"/>
      <c r="D420" s="5"/>
      <c r="E420" s="5"/>
      <c r="F420" s="11"/>
      <c r="G420" s="11"/>
      <c r="H420" s="5"/>
      <c r="I420" s="28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2.5" x14ac:dyDescent="0.25">
      <c r="A421" s="5"/>
      <c r="B421" s="5"/>
      <c r="C421" s="5"/>
      <c r="D421" s="5"/>
      <c r="E421" s="5"/>
      <c r="F421" s="11"/>
      <c r="G421" s="11"/>
      <c r="H421" s="5"/>
      <c r="I421" s="28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2.5" x14ac:dyDescent="0.25">
      <c r="A422" s="5"/>
      <c r="B422" s="5"/>
      <c r="C422" s="5"/>
      <c r="D422" s="5"/>
      <c r="E422" s="5"/>
      <c r="F422" s="11"/>
      <c r="G422" s="11"/>
      <c r="H422" s="5"/>
      <c r="I422" s="28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2.5" x14ac:dyDescent="0.25">
      <c r="A423" s="5"/>
      <c r="B423" s="5"/>
      <c r="C423" s="5"/>
      <c r="D423" s="5"/>
      <c r="E423" s="5"/>
      <c r="F423" s="11"/>
      <c r="G423" s="11"/>
      <c r="H423" s="5"/>
      <c r="I423" s="28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2.5" x14ac:dyDescent="0.25">
      <c r="A424" s="5"/>
      <c r="B424" s="5"/>
      <c r="C424" s="5"/>
      <c r="D424" s="5"/>
      <c r="E424" s="5"/>
      <c r="F424" s="11"/>
      <c r="G424" s="11"/>
      <c r="H424" s="5"/>
      <c r="I424" s="28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2.5" x14ac:dyDescent="0.25">
      <c r="A425" s="5"/>
      <c r="B425" s="5"/>
      <c r="C425" s="5"/>
      <c r="D425" s="5"/>
      <c r="E425" s="5"/>
      <c r="F425" s="11"/>
      <c r="G425" s="11"/>
      <c r="H425" s="5"/>
      <c r="I425" s="28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2.5" x14ac:dyDescent="0.25">
      <c r="A426" s="5"/>
      <c r="B426" s="5"/>
      <c r="C426" s="5"/>
      <c r="D426" s="5"/>
      <c r="E426" s="5"/>
      <c r="F426" s="11"/>
      <c r="G426" s="11"/>
      <c r="H426" s="5"/>
      <c r="I426" s="28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2.5" x14ac:dyDescent="0.25">
      <c r="A427" s="5"/>
      <c r="B427" s="5"/>
      <c r="C427" s="5"/>
      <c r="D427" s="5"/>
      <c r="E427" s="5"/>
      <c r="F427" s="11"/>
      <c r="G427" s="11"/>
      <c r="H427" s="5"/>
      <c r="I427" s="28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2.5" x14ac:dyDescent="0.25">
      <c r="A428" s="5"/>
      <c r="B428" s="5"/>
      <c r="C428" s="5"/>
      <c r="D428" s="5"/>
      <c r="E428" s="5"/>
      <c r="F428" s="11"/>
      <c r="G428" s="11"/>
      <c r="H428" s="5"/>
      <c r="I428" s="28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2.5" x14ac:dyDescent="0.25">
      <c r="A429" s="5"/>
      <c r="B429" s="5"/>
      <c r="C429" s="5"/>
      <c r="D429" s="5"/>
      <c r="E429" s="5"/>
      <c r="F429" s="11"/>
      <c r="G429" s="11"/>
      <c r="H429" s="5"/>
      <c r="I429" s="28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2.5" x14ac:dyDescent="0.25">
      <c r="A430" s="5"/>
      <c r="B430" s="5"/>
      <c r="C430" s="5"/>
      <c r="D430" s="5"/>
      <c r="E430" s="5"/>
      <c r="F430" s="11"/>
      <c r="G430" s="11"/>
      <c r="H430" s="5"/>
      <c r="I430" s="28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2.5" x14ac:dyDescent="0.25">
      <c r="A431" s="5"/>
      <c r="B431" s="5"/>
      <c r="C431" s="5"/>
      <c r="D431" s="5"/>
      <c r="E431" s="5"/>
      <c r="F431" s="11"/>
      <c r="G431" s="11"/>
      <c r="H431" s="5"/>
      <c r="I431" s="28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2.5" x14ac:dyDescent="0.25">
      <c r="A432" s="5"/>
      <c r="B432" s="5"/>
      <c r="C432" s="5"/>
      <c r="D432" s="5"/>
      <c r="E432" s="5"/>
      <c r="F432" s="11"/>
      <c r="G432" s="11"/>
      <c r="H432" s="5"/>
      <c r="I432" s="28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2.5" x14ac:dyDescent="0.25">
      <c r="A433" s="5"/>
      <c r="B433" s="5"/>
      <c r="C433" s="5"/>
      <c r="D433" s="5"/>
      <c r="E433" s="5"/>
      <c r="F433" s="11"/>
      <c r="G433" s="11"/>
      <c r="H433" s="5"/>
      <c r="I433" s="28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2.5" x14ac:dyDescent="0.25">
      <c r="A434" s="5"/>
      <c r="B434" s="5"/>
      <c r="C434" s="5"/>
      <c r="D434" s="5"/>
      <c r="E434" s="5"/>
      <c r="F434" s="11"/>
      <c r="G434" s="11"/>
      <c r="H434" s="5"/>
      <c r="I434" s="28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2.5" x14ac:dyDescent="0.25">
      <c r="A435" s="5"/>
      <c r="B435" s="5"/>
      <c r="C435" s="5"/>
      <c r="D435" s="5"/>
      <c r="E435" s="5"/>
      <c r="F435" s="11"/>
      <c r="G435" s="11"/>
      <c r="H435" s="5"/>
      <c r="I435" s="28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2.5" x14ac:dyDescent="0.25">
      <c r="A436" s="5"/>
      <c r="B436" s="5"/>
      <c r="C436" s="5"/>
      <c r="D436" s="5"/>
      <c r="E436" s="5"/>
      <c r="F436" s="11"/>
      <c r="G436" s="11"/>
      <c r="H436" s="5"/>
      <c r="I436" s="28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2.5" x14ac:dyDescent="0.25">
      <c r="A437" s="5"/>
      <c r="B437" s="5"/>
      <c r="C437" s="5"/>
      <c r="D437" s="5"/>
      <c r="E437" s="5"/>
      <c r="F437" s="11"/>
      <c r="G437" s="11"/>
      <c r="H437" s="5"/>
      <c r="I437" s="28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2.5" x14ac:dyDescent="0.25">
      <c r="A438" s="5"/>
      <c r="B438" s="5"/>
      <c r="C438" s="5"/>
      <c r="D438" s="5"/>
      <c r="E438" s="5"/>
      <c r="F438" s="11"/>
      <c r="G438" s="11"/>
      <c r="H438" s="5"/>
      <c r="I438" s="28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2.5" x14ac:dyDescent="0.25">
      <c r="A439" s="5"/>
      <c r="B439" s="5"/>
      <c r="C439" s="5"/>
      <c r="D439" s="5"/>
      <c r="E439" s="5"/>
      <c r="F439" s="11"/>
      <c r="G439" s="11"/>
      <c r="H439" s="5"/>
      <c r="I439" s="28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2.5" x14ac:dyDescent="0.25">
      <c r="A440" s="5"/>
      <c r="B440" s="5"/>
      <c r="C440" s="5"/>
      <c r="D440" s="5"/>
      <c r="E440" s="5"/>
      <c r="F440" s="11"/>
      <c r="G440" s="11"/>
      <c r="H440" s="5"/>
      <c r="I440" s="28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2.5" x14ac:dyDescent="0.25">
      <c r="A441" s="5"/>
      <c r="B441" s="5"/>
      <c r="C441" s="5"/>
      <c r="D441" s="5"/>
      <c r="E441" s="5"/>
      <c r="F441" s="11"/>
      <c r="G441" s="11"/>
      <c r="H441" s="5"/>
      <c r="I441" s="28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2.5" x14ac:dyDescent="0.25">
      <c r="A442" s="5"/>
      <c r="B442" s="5"/>
      <c r="C442" s="5"/>
      <c r="D442" s="5"/>
      <c r="E442" s="5"/>
      <c r="F442" s="11"/>
      <c r="G442" s="11"/>
      <c r="H442" s="5"/>
      <c r="I442" s="28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2.5" x14ac:dyDescent="0.25">
      <c r="A443" s="5"/>
      <c r="B443" s="5"/>
      <c r="C443" s="5"/>
      <c r="D443" s="5"/>
      <c r="E443" s="5"/>
      <c r="F443" s="11"/>
      <c r="G443" s="11"/>
      <c r="H443" s="5"/>
      <c r="I443" s="28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2.5" x14ac:dyDescent="0.25">
      <c r="A444" s="5"/>
      <c r="B444" s="5"/>
      <c r="C444" s="5"/>
      <c r="D444" s="5"/>
      <c r="E444" s="5"/>
      <c r="F444" s="11"/>
      <c r="G444" s="11"/>
      <c r="H444" s="5"/>
      <c r="I444" s="28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2.5" x14ac:dyDescent="0.25">
      <c r="A445" s="5"/>
      <c r="B445" s="5"/>
      <c r="C445" s="5"/>
      <c r="D445" s="5"/>
      <c r="E445" s="5"/>
      <c r="F445" s="11"/>
      <c r="G445" s="11"/>
      <c r="H445" s="5"/>
      <c r="I445" s="28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2.5" x14ac:dyDescent="0.25">
      <c r="A446" s="5"/>
      <c r="B446" s="5"/>
      <c r="C446" s="5"/>
      <c r="D446" s="5"/>
      <c r="E446" s="5"/>
      <c r="F446" s="11"/>
      <c r="G446" s="11"/>
      <c r="H446" s="5"/>
      <c r="I446" s="28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2.5" x14ac:dyDescent="0.25">
      <c r="A447" s="5"/>
      <c r="B447" s="5"/>
      <c r="C447" s="5"/>
      <c r="D447" s="5"/>
      <c r="E447" s="5"/>
      <c r="F447" s="11"/>
      <c r="G447" s="11"/>
      <c r="H447" s="5"/>
      <c r="I447" s="28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2.5" x14ac:dyDescent="0.25">
      <c r="A448" s="5"/>
      <c r="B448" s="5"/>
      <c r="C448" s="5"/>
      <c r="D448" s="5"/>
      <c r="E448" s="5"/>
      <c r="F448" s="11"/>
      <c r="G448" s="11"/>
      <c r="H448" s="5"/>
      <c r="I448" s="28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2.5" x14ac:dyDescent="0.25">
      <c r="A449" s="5"/>
      <c r="B449" s="5"/>
      <c r="C449" s="5"/>
      <c r="D449" s="5"/>
      <c r="E449" s="5"/>
      <c r="F449" s="11"/>
      <c r="G449" s="11"/>
      <c r="H449" s="5"/>
      <c r="I449" s="28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2.5" x14ac:dyDescent="0.25">
      <c r="A450" s="5"/>
      <c r="B450" s="5"/>
      <c r="C450" s="5"/>
      <c r="D450" s="5"/>
      <c r="E450" s="5"/>
      <c r="F450" s="11"/>
      <c r="G450" s="11"/>
      <c r="H450" s="5"/>
      <c r="I450" s="28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2.5" x14ac:dyDescent="0.25">
      <c r="A451" s="5"/>
      <c r="B451" s="5"/>
      <c r="C451" s="5"/>
      <c r="D451" s="5"/>
      <c r="E451" s="5"/>
      <c r="F451" s="11"/>
      <c r="G451" s="11"/>
      <c r="H451" s="5"/>
      <c r="I451" s="28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2.5" x14ac:dyDescent="0.25">
      <c r="A452" s="5"/>
      <c r="B452" s="5"/>
      <c r="C452" s="5"/>
      <c r="D452" s="5"/>
      <c r="E452" s="5"/>
      <c r="F452" s="11"/>
      <c r="G452" s="11"/>
      <c r="H452" s="5"/>
      <c r="I452" s="28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2.5" x14ac:dyDescent="0.25">
      <c r="A453" s="5"/>
      <c r="B453" s="5"/>
      <c r="C453" s="5"/>
      <c r="D453" s="5"/>
      <c r="E453" s="5"/>
      <c r="F453" s="11"/>
      <c r="G453" s="11"/>
      <c r="H453" s="5"/>
      <c r="I453" s="28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2.5" x14ac:dyDescent="0.25">
      <c r="A454" s="5"/>
      <c r="B454" s="5"/>
      <c r="C454" s="5"/>
      <c r="D454" s="5"/>
      <c r="E454" s="5"/>
      <c r="F454" s="11"/>
      <c r="G454" s="11"/>
      <c r="H454" s="5"/>
      <c r="I454" s="28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2.5" x14ac:dyDescent="0.25">
      <c r="A455" s="5"/>
      <c r="B455" s="5"/>
      <c r="C455" s="5"/>
      <c r="D455" s="5"/>
      <c r="E455" s="5"/>
      <c r="F455" s="11"/>
      <c r="G455" s="11"/>
      <c r="H455" s="5"/>
      <c r="I455" s="28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2.5" x14ac:dyDescent="0.25">
      <c r="A456" s="5"/>
      <c r="B456" s="5"/>
      <c r="C456" s="5"/>
      <c r="D456" s="5"/>
      <c r="E456" s="5"/>
      <c r="F456" s="11"/>
      <c r="G456" s="11"/>
      <c r="H456" s="5"/>
      <c r="I456" s="28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2.5" x14ac:dyDescent="0.25">
      <c r="A457" s="5"/>
      <c r="B457" s="5"/>
      <c r="C457" s="5"/>
      <c r="D457" s="5"/>
      <c r="E457" s="5"/>
      <c r="F457" s="11"/>
      <c r="G457" s="11"/>
      <c r="H457" s="5"/>
      <c r="I457" s="28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2.5" x14ac:dyDescent="0.25">
      <c r="A458" s="5"/>
      <c r="B458" s="5"/>
      <c r="C458" s="5"/>
      <c r="D458" s="5"/>
      <c r="E458" s="5"/>
      <c r="F458" s="11"/>
      <c r="G458" s="11"/>
      <c r="H458" s="5"/>
      <c r="I458" s="28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2.5" x14ac:dyDescent="0.25">
      <c r="A459" s="5"/>
      <c r="B459" s="5"/>
      <c r="C459" s="5"/>
      <c r="D459" s="5"/>
      <c r="E459" s="5"/>
      <c r="F459" s="11"/>
      <c r="G459" s="11"/>
      <c r="H459" s="5"/>
      <c r="I459" s="28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2.5" x14ac:dyDescent="0.25">
      <c r="A460" s="5"/>
      <c r="B460" s="5"/>
      <c r="C460" s="5"/>
      <c r="D460" s="5"/>
      <c r="E460" s="5"/>
      <c r="F460" s="11"/>
      <c r="G460" s="11"/>
      <c r="H460" s="5"/>
      <c r="I460" s="28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2.5" x14ac:dyDescent="0.25">
      <c r="A461" s="5"/>
      <c r="B461" s="5"/>
      <c r="C461" s="5"/>
      <c r="D461" s="5"/>
      <c r="E461" s="5"/>
      <c r="F461" s="11"/>
      <c r="G461" s="11"/>
      <c r="H461" s="5"/>
      <c r="I461" s="28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2.5" x14ac:dyDescent="0.25">
      <c r="A462" s="5"/>
      <c r="B462" s="5"/>
      <c r="C462" s="5"/>
      <c r="D462" s="5"/>
      <c r="E462" s="5"/>
      <c r="F462" s="11"/>
      <c r="G462" s="11"/>
      <c r="H462" s="5"/>
      <c r="I462" s="28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2.5" x14ac:dyDescent="0.25">
      <c r="A463" s="5"/>
      <c r="B463" s="5"/>
      <c r="C463" s="5"/>
      <c r="D463" s="5"/>
      <c r="E463" s="5"/>
      <c r="F463" s="11"/>
      <c r="G463" s="11"/>
      <c r="H463" s="5"/>
      <c r="I463" s="28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2.5" x14ac:dyDescent="0.25">
      <c r="A464" s="5"/>
      <c r="B464" s="5"/>
      <c r="C464" s="5"/>
      <c r="D464" s="5"/>
      <c r="E464" s="5"/>
      <c r="F464" s="11"/>
      <c r="G464" s="11"/>
      <c r="H464" s="5"/>
      <c r="I464" s="28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2.5" x14ac:dyDescent="0.25">
      <c r="A465" s="5"/>
      <c r="B465" s="5"/>
      <c r="C465" s="5"/>
      <c r="D465" s="5"/>
      <c r="E465" s="5"/>
      <c r="F465" s="11"/>
      <c r="G465" s="11"/>
      <c r="H465" s="5"/>
      <c r="I465" s="28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2.5" x14ac:dyDescent="0.25">
      <c r="A466" s="5"/>
      <c r="B466" s="5"/>
      <c r="C466" s="5"/>
      <c r="D466" s="5"/>
      <c r="E466" s="5"/>
      <c r="F466" s="11"/>
      <c r="G466" s="11"/>
      <c r="H466" s="5"/>
      <c r="I466" s="28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2.5" x14ac:dyDescent="0.25">
      <c r="A467" s="5"/>
      <c r="B467" s="5"/>
      <c r="C467" s="5"/>
      <c r="D467" s="5"/>
      <c r="E467" s="5"/>
      <c r="F467" s="11"/>
      <c r="G467" s="11"/>
      <c r="H467" s="5"/>
      <c r="I467" s="28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2.5" x14ac:dyDescent="0.25">
      <c r="A468" s="5"/>
      <c r="B468" s="5"/>
      <c r="C468" s="5"/>
      <c r="D468" s="5"/>
      <c r="E468" s="5"/>
      <c r="F468" s="11"/>
      <c r="G468" s="11"/>
      <c r="H468" s="5"/>
      <c r="I468" s="28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2.5" x14ac:dyDescent="0.25">
      <c r="A469" s="5"/>
      <c r="B469" s="5"/>
      <c r="C469" s="5"/>
      <c r="D469" s="5"/>
      <c r="E469" s="5"/>
      <c r="F469" s="11"/>
      <c r="G469" s="11"/>
      <c r="H469" s="5"/>
      <c r="I469" s="28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2.5" x14ac:dyDescent="0.25">
      <c r="A470" s="5"/>
      <c r="B470" s="5"/>
      <c r="C470" s="5"/>
      <c r="D470" s="5"/>
      <c r="E470" s="5"/>
      <c r="F470" s="11"/>
      <c r="G470" s="11"/>
      <c r="H470" s="5"/>
      <c r="I470" s="28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2.5" x14ac:dyDescent="0.25">
      <c r="A471" s="5"/>
      <c r="B471" s="5"/>
      <c r="C471" s="5"/>
      <c r="D471" s="5"/>
      <c r="E471" s="5"/>
      <c r="F471" s="11"/>
      <c r="G471" s="11"/>
      <c r="H471" s="5"/>
      <c r="I471" s="28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2.5" x14ac:dyDescent="0.25">
      <c r="A472" s="5"/>
      <c r="B472" s="5"/>
      <c r="C472" s="5"/>
      <c r="D472" s="5"/>
      <c r="E472" s="5"/>
      <c r="F472" s="11"/>
      <c r="G472" s="11"/>
      <c r="H472" s="5"/>
      <c r="I472" s="28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2.5" x14ac:dyDescent="0.25">
      <c r="A473" s="5"/>
      <c r="B473" s="5"/>
      <c r="C473" s="5"/>
      <c r="D473" s="5"/>
      <c r="E473" s="5"/>
      <c r="F473" s="11"/>
      <c r="G473" s="11"/>
      <c r="H473" s="5"/>
      <c r="I473" s="28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2.5" x14ac:dyDescent="0.25">
      <c r="A474" s="5"/>
      <c r="B474" s="5"/>
      <c r="C474" s="5"/>
      <c r="D474" s="5"/>
      <c r="E474" s="5"/>
      <c r="F474" s="11"/>
      <c r="G474" s="11"/>
      <c r="H474" s="5"/>
      <c r="I474" s="28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2.5" x14ac:dyDescent="0.25">
      <c r="A475" s="5"/>
      <c r="B475" s="5"/>
      <c r="C475" s="5"/>
      <c r="D475" s="5"/>
      <c r="E475" s="5"/>
      <c r="F475" s="11"/>
      <c r="G475" s="11"/>
      <c r="H475" s="5"/>
      <c r="I475" s="28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2.5" x14ac:dyDescent="0.25">
      <c r="A476" s="5"/>
      <c r="B476" s="5"/>
      <c r="C476" s="5"/>
      <c r="D476" s="5"/>
      <c r="E476" s="5"/>
      <c r="F476" s="11"/>
      <c r="G476" s="11"/>
      <c r="H476" s="5"/>
      <c r="I476" s="28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2.5" x14ac:dyDescent="0.25">
      <c r="A477" s="5"/>
      <c r="B477" s="5"/>
      <c r="C477" s="5"/>
      <c r="D477" s="5"/>
      <c r="E477" s="5"/>
      <c r="F477" s="11"/>
      <c r="G477" s="11"/>
      <c r="H477" s="5"/>
      <c r="I477" s="28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2.5" x14ac:dyDescent="0.25">
      <c r="A478" s="5"/>
      <c r="B478" s="5"/>
      <c r="C478" s="5"/>
      <c r="D478" s="5"/>
      <c r="E478" s="5"/>
      <c r="F478" s="11"/>
      <c r="G478" s="11"/>
      <c r="H478" s="5"/>
      <c r="I478" s="28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2.5" x14ac:dyDescent="0.25">
      <c r="A479" s="5"/>
      <c r="B479" s="5"/>
      <c r="C479" s="5"/>
      <c r="D479" s="5"/>
      <c r="E479" s="5"/>
      <c r="F479" s="11"/>
      <c r="G479" s="11"/>
      <c r="H479" s="5"/>
      <c r="I479" s="28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2.5" x14ac:dyDescent="0.25">
      <c r="A480" s="5"/>
      <c r="B480" s="5"/>
      <c r="C480" s="5"/>
      <c r="D480" s="5"/>
      <c r="E480" s="5"/>
      <c r="F480" s="11"/>
      <c r="G480" s="11"/>
      <c r="H480" s="5"/>
      <c r="I480" s="28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2.5" x14ac:dyDescent="0.25">
      <c r="A481" s="5"/>
      <c r="B481" s="5"/>
      <c r="C481" s="5"/>
      <c r="D481" s="5"/>
      <c r="E481" s="5"/>
      <c r="F481" s="11"/>
      <c r="G481" s="11"/>
      <c r="H481" s="5"/>
      <c r="I481" s="28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2.5" x14ac:dyDescent="0.25">
      <c r="A482" s="5"/>
      <c r="B482" s="5"/>
      <c r="C482" s="5"/>
      <c r="D482" s="5"/>
      <c r="E482" s="5"/>
      <c r="F482" s="11"/>
      <c r="G482" s="11"/>
      <c r="H482" s="5"/>
      <c r="I482" s="28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2.5" x14ac:dyDescent="0.25">
      <c r="A483" s="5"/>
      <c r="B483" s="5"/>
      <c r="C483" s="5"/>
      <c r="D483" s="5"/>
      <c r="E483" s="5"/>
      <c r="F483" s="11"/>
      <c r="G483" s="11"/>
      <c r="H483" s="5"/>
      <c r="I483" s="28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2.5" x14ac:dyDescent="0.25">
      <c r="A484" s="5"/>
      <c r="B484" s="5"/>
      <c r="C484" s="5"/>
      <c r="D484" s="5"/>
      <c r="E484" s="5"/>
      <c r="F484" s="11"/>
      <c r="G484" s="11"/>
      <c r="H484" s="5"/>
      <c r="I484" s="28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2.5" x14ac:dyDescent="0.25">
      <c r="A485" s="5"/>
      <c r="B485" s="5"/>
      <c r="C485" s="5"/>
      <c r="D485" s="5"/>
      <c r="E485" s="5"/>
      <c r="F485" s="11"/>
      <c r="G485" s="11"/>
      <c r="H485" s="5"/>
      <c r="I485" s="28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2.5" x14ac:dyDescent="0.25">
      <c r="A486" s="5"/>
      <c r="B486" s="5"/>
      <c r="C486" s="5"/>
      <c r="D486" s="5"/>
      <c r="E486" s="5"/>
      <c r="F486" s="11"/>
      <c r="G486" s="11"/>
      <c r="H486" s="5"/>
      <c r="I486" s="28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2.5" x14ac:dyDescent="0.25">
      <c r="A487" s="5"/>
      <c r="B487" s="5"/>
      <c r="C487" s="5"/>
      <c r="D487" s="5"/>
      <c r="E487" s="5"/>
      <c r="F487" s="11"/>
      <c r="G487" s="11"/>
      <c r="H487" s="5"/>
      <c r="I487" s="28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2.5" x14ac:dyDescent="0.25">
      <c r="A488" s="5"/>
      <c r="B488" s="5"/>
      <c r="C488" s="5"/>
      <c r="D488" s="5"/>
      <c r="E488" s="5"/>
      <c r="F488" s="11"/>
      <c r="G488" s="11"/>
      <c r="H488" s="5"/>
      <c r="I488" s="28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2.5" x14ac:dyDescent="0.25">
      <c r="A489" s="5"/>
      <c r="B489" s="5"/>
      <c r="C489" s="5"/>
      <c r="D489" s="5"/>
      <c r="E489" s="5"/>
      <c r="F489" s="11"/>
      <c r="G489" s="11"/>
      <c r="H489" s="5"/>
      <c r="I489" s="28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2.5" x14ac:dyDescent="0.25">
      <c r="A490" s="5"/>
      <c r="B490" s="5"/>
      <c r="C490" s="5"/>
      <c r="D490" s="5"/>
      <c r="E490" s="5"/>
      <c r="F490" s="11"/>
      <c r="G490" s="11"/>
      <c r="H490" s="5"/>
      <c r="I490" s="28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2.5" x14ac:dyDescent="0.25">
      <c r="A491" s="5"/>
      <c r="B491" s="5"/>
      <c r="C491" s="5"/>
      <c r="D491" s="5"/>
      <c r="E491" s="5"/>
      <c r="F491" s="11"/>
      <c r="G491" s="11"/>
      <c r="H491" s="5"/>
      <c r="I491" s="28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2.5" x14ac:dyDescent="0.25">
      <c r="A492" s="5"/>
      <c r="B492" s="5"/>
      <c r="C492" s="5"/>
      <c r="D492" s="5"/>
      <c r="E492" s="5"/>
      <c r="F492" s="11"/>
      <c r="G492" s="11"/>
      <c r="H492" s="5"/>
      <c r="I492" s="28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2.5" x14ac:dyDescent="0.25">
      <c r="A493" s="5"/>
      <c r="B493" s="5"/>
      <c r="C493" s="5"/>
      <c r="D493" s="5"/>
      <c r="E493" s="5"/>
      <c r="F493" s="11"/>
      <c r="G493" s="11"/>
      <c r="H493" s="5"/>
      <c r="I493" s="28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2.5" x14ac:dyDescent="0.25">
      <c r="A494" s="5"/>
      <c r="B494" s="5"/>
      <c r="C494" s="5"/>
      <c r="D494" s="5"/>
      <c r="E494" s="5"/>
      <c r="F494" s="11"/>
      <c r="G494" s="11"/>
      <c r="H494" s="5"/>
      <c r="I494" s="28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2.5" x14ac:dyDescent="0.25">
      <c r="A495" s="5"/>
      <c r="B495" s="5"/>
      <c r="C495" s="5"/>
      <c r="D495" s="5"/>
      <c r="E495" s="5"/>
      <c r="F495" s="11"/>
      <c r="G495" s="11"/>
      <c r="H495" s="5"/>
      <c r="I495" s="28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2.5" x14ac:dyDescent="0.25">
      <c r="A496" s="5"/>
      <c r="B496" s="5"/>
      <c r="C496" s="5"/>
      <c r="D496" s="5"/>
      <c r="E496" s="5"/>
      <c r="F496" s="11"/>
      <c r="G496" s="11"/>
      <c r="H496" s="5"/>
      <c r="I496" s="28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2.5" x14ac:dyDescent="0.25">
      <c r="A497" s="5"/>
      <c r="B497" s="5"/>
      <c r="C497" s="5"/>
      <c r="D497" s="5"/>
      <c r="E497" s="5"/>
      <c r="F497" s="11"/>
      <c r="G497" s="11"/>
      <c r="H497" s="5"/>
      <c r="I497" s="28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2.5" x14ac:dyDescent="0.25">
      <c r="A498" s="5"/>
      <c r="B498" s="5"/>
      <c r="C498" s="5"/>
      <c r="D498" s="5"/>
      <c r="E498" s="5"/>
      <c r="F498" s="11"/>
      <c r="G498" s="11"/>
      <c r="H498" s="5"/>
      <c r="I498" s="28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2.5" x14ac:dyDescent="0.25">
      <c r="A499" s="5"/>
      <c r="B499" s="5"/>
      <c r="C499" s="5"/>
      <c r="D499" s="5"/>
      <c r="E499" s="5"/>
      <c r="F499" s="11"/>
      <c r="G499" s="11"/>
      <c r="H499" s="5"/>
      <c r="I499" s="28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2.5" x14ac:dyDescent="0.25">
      <c r="A500" s="5"/>
      <c r="B500" s="5"/>
      <c r="C500" s="5"/>
      <c r="D500" s="5"/>
      <c r="E500" s="5"/>
      <c r="F500" s="11"/>
      <c r="G500" s="11"/>
      <c r="H500" s="5"/>
      <c r="I500" s="28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2.5" x14ac:dyDescent="0.25">
      <c r="A501" s="5"/>
      <c r="B501" s="5"/>
      <c r="C501" s="5"/>
      <c r="D501" s="5"/>
      <c r="E501" s="5"/>
      <c r="F501" s="11"/>
      <c r="G501" s="11"/>
      <c r="H501" s="5"/>
      <c r="I501" s="28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2.5" x14ac:dyDescent="0.25">
      <c r="A502" s="5"/>
      <c r="B502" s="5"/>
      <c r="C502" s="5"/>
      <c r="D502" s="5"/>
      <c r="E502" s="5"/>
      <c r="F502" s="11"/>
      <c r="G502" s="11"/>
      <c r="H502" s="5"/>
      <c r="I502" s="28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2.5" x14ac:dyDescent="0.25">
      <c r="A503" s="5"/>
      <c r="B503" s="5"/>
      <c r="C503" s="5"/>
      <c r="D503" s="5"/>
      <c r="E503" s="5"/>
      <c r="F503" s="11"/>
      <c r="G503" s="11"/>
      <c r="H503" s="5"/>
      <c r="I503" s="28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2.5" x14ac:dyDescent="0.25">
      <c r="A504" s="5"/>
      <c r="B504" s="5"/>
      <c r="C504" s="5"/>
      <c r="D504" s="5"/>
      <c r="E504" s="5"/>
      <c r="F504" s="11"/>
      <c r="G504" s="11"/>
      <c r="H504" s="5"/>
      <c r="I504" s="28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2.5" x14ac:dyDescent="0.25">
      <c r="A505" s="5"/>
      <c r="B505" s="5"/>
      <c r="C505" s="5"/>
      <c r="D505" s="5"/>
      <c r="E505" s="5"/>
      <c r="F505" s="11"/>
      <c r="G505" s="11"/>
      <c r="H505" s="5"/>
      <c r="I505" s="28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2.5" x14ac:dyDescent="0.25">
      <c r="A506" s="5"/>
      <c r="B506" s="5"/>
      <c r="C506" s="5"/>
      <c r="D506" s="5"/>
      <c r="E506" s="5"/>
      <c r="F506" s="11"/>
      <c r="G506" s="11"/>
      <c r="H506" s="5"/>
      <c r="I506" s="28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2.5" x14ac:dyDescent="0.25">
      <c r="A507" s="5"/>
      <c r="B507" s="5"/>
      <c r="C507" s="5"/>
      <c r="D507" s="5"/>
      <c r="E507" s="5"/>
      <c r="F507" s="11"/>
      <c r="G507" s="11"/>
      <c r="H507" s="5"/>
      <c r="I507" s="28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2.5" x14ac:dyDescent="0.25">
      <c r="A508" s="5"/>
      <c r="B508" s="5"/>
      <c r="C508" s="5"/>
      <c r="D508" s="5"/>
      <c r="E508" s="5"/>
      <c r="F508" s="11"/>
      <c r="G508" s="11"/>
      <c r="H508" s="5"/>
      <c r="I508" s="28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2.5" x14ac:dyDescent="0.25">
      <c r="A509" s="5"/>
      <c r="B509" s="5"/>
      <c r="C509" s="5"/>
      <c r="D509" s="5"/>
      <c r="E509" s="5"/>
      <c r="F509" s="11"/>
      <c r="G509" s="11"/>
      <c r="H509" s="5"/>
      <c r="I509" s="28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2.5" x14ac:dyDescent="0.25">
      <c r="A510" s="5"/>
      <c r="B510" s="5"/>
      <c r="C510" s="5"/>
      <c r="D510" s="5"/>
      <c r="E510" s="5"/>
      <c r="F510" s="11"/>
      <c r="G510" s="11"/>
      <c r="H510" s="5"/>
      <c r="I510" s="28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2.5" x14ac:dyDescent="0.25">
      <c r="A511" s="5"/>
      <c r="B511" s="5"/>
      <c r="C511" s="5"/>
      <c r="D511" s="5"/>
      <c r="E511" s="5"/>
      <c r="F511" s="11"/>
      <c r="G511" s="11"/>
      <c r="H511" s="5"/>
      <c r="I511" s="28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2.5" x14ac:dyDescent="0.25">
      <c r="A512" s="5"/>
      <c r="B512" s="5"/>
      <c r="C512" s="5"/>
      <c r="D512" s="5"/>
      <c r="E512" s="5"/>
      <c r="F512" s="11"/>
      <c r="G512" s="11"/>
      <c r="H512" s="5"/>
      <c r="I512" s="28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2.5" x14ac:dyDescent="0.25">
      <c r="A513" s="5"/>
      <c r="B513" s="5"/>
      <c r="C513" s="5"/>
      <c r="D513" s="5"/>
      <c r="E513" s="5"/>
      <c r="F513" s="11"/>
      <c r="G513" s="11"/>
      <c r="H513" s="5"/>
      <c r="I513" s="28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2.5" x14ac:dyDescent="0.25">
      <c r="A514" s="5"/>
      <c r="B514" s="5"/>
      <c r="C514" s="5"/>
      <c r="D514" s="5"/>
      <c r="E514" s="5"/>
      <c r="F514" s="11"/>
      <c r="G514" s="11"/>
      <c r="H514" s="5"/>
      <c r="I514" s="28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2.5" x14ac:dyDescent="0.25">
      <c r="A515" s="5"/>
      <c r="B515" s="5"/>
      <c r="C515" s="5"/>
      <c r="D515" s="5"/>
      <c r="E515" s="5"/>
      <c r="F515" s="11"/>
      <c r="G515" s="11"/>
      <c r="H515" s="5"/>
      <c r="I515" s="28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2.5" x14ac:dyDescent="0.25">
      <c r="A516" s="5"/>
      <c r="B516" s="5"/>
      <c r="C516" s="5"/>
      <c r="D516" s="5"/>
      <c r="E516" s="5"/>
      <c r="F516" s="11"/>
      <c r="G516" s="11"/>
      <c r="H516" s="5"/>
      <c r="I516" s="28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2.5" x14ac:dyDescent="0.25">
      <c r="A517" s="5"/>
      <c r="B517" s="5"/>
      <c r="C517" s="5"/>
      <c r="D517" s="5"/>
      <c r="E517" s="5"/>
      <c r="F517" s="11"/>
      <c r="G517" s="11"/>
      <c r="H517" s="5"/>
      <c r="I517" s="28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2.5" x14ac:dyDescent="0.25">
      <c r="A518" s="5"/>
      <c r="B518" s="5"/>
      <c r="C518" s="5"/>
      <c r="D518" s="5"/>
      <c r="E518" s="5"/>
      <c r="F518" s="11"/>
      <c r="G518" s="11"/>
      <c r="H518" s="5"/>
      <c r="I518" s="28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2.5" x14ac:dyDescent="0.25">
      <c r="A519" s="5"/>
      <c r="B519" s="5"/>
      <c r="C519" s="5"/>
      <c r="D519" s="5"/>
      <c r="E519" s="5"/>
      <c r="F519" s="11"/>
      <c r="G519" s="11"/>
      <c r="H519" s="5"/>
      <c r="I519" s="28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2.5" x14ac:dyDescent="0.25">
      <c r="A520" s="5"/>
      <c r="B520" s="5"/>
      <c r="C520" s="5"/>
      <c r="D520" s="5"/>
      <c r="E520" s="5"/>
      <c r="F520" s="11"/>
      <c r="G520" s="11"/>
      <c r="H520" s="5"/>
      <c r="I520" s="28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2.5" x14ac:dyDescent="0.25">
      <c r="A521" s="5"/>
      <c r="B521" s="5"/>
      <c r="C521" s="5"/>
      <c r="D521" s="5"/>
      <c r="E521" s="5"/>
      <c r="F521" s="11"/>
      <c r="G521" s="11"/>
      <c r="H521" s="5"/>
      <c r="I521" s="28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2.5" x14ac:dyDescent="0.25">
      <c r="A522" s="5"/>
      <c r="B522" s="5"/>
      <c r="C522" s="5"/>
      <c r="D522" s="5"/>
      <c r="E522" s="5"/>
      <c r="F522" s="11"/>
      <c r="G522" s="11"/>
      <c r="H522" s="5"/>
      <c r="I522" s="28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2.5" x14ac:dyDescent="0.25">
      <c r="A523" s="5"/>
      <c r="B523" s="5"/>
      <c r="C523" s="5"/>
      <c r="D523" s="5"/>
      <c r="E523" s="5"/>
      <c r="F523" s="11"/>
      <c r="G523" s="11"/>
      <c r="H523" s="5"/>
      <c r="I523" s="28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2.5" x14ac:dyDescent="0.25">
      <c r="A524" s="5"/>
      <c r="B524" s="5"/>
      <c r="C524" s="5"/>
      <c r="D524" s="5"/>
      <c r="E524" s="5"/>
      <c r="F524" s="11"/>
      <c r="G524" s="11"/>
      <c r="H524" s="5"/>
      <c r="I524" s="28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2.5" x14ac:dyDescent="0.25">
      <c r="A525" s="5"/>
      <c r="B525" s="5"/>
      <c r="C525" s="5"/>
      <c r="D525" s="5"/>
      <c r="E525" s="5"/>
      <c r="F525" s="11"/>
      <c r="G525" s="11"/>
      <c r="H525" s="5"/>
      <c r="I525" s="28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2.5" x14ac:dyDescent="0.25">
      <c r="A526" s="5"/>
      <c r="B526" s="5"/>
      <c r="C526" s="5"/>
      <c r="D526" s="5"/>
      <c r="E526" s="5"/>
      <c r="F526" s="11"/>
      <c r="G526" s="11"/>
      <c r="H526" s="5"/>
      <c r="I526" s="28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2.5" x14ac:dyDescent="0.25">
      <c r="A527" s="5"/>
      <c r="B527" s="5"/>
      <c r="C527" s="5"/>
      <c r="D527" s="5"/>
      <c r="E527" s="5"/>
      <c r="F527" s="11"/>
      <c r="G527" s="11"/>
      <c r="H527" s="5"/>
      <c r="I527" s="28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2.5" x14ac:dyDescent="0.25">
      <c r="A528" s="5"/>
      <c r="B528" s="5"/>
      <c r="C528" s="5"/>
      <c r="D528" s="5"/>
      <c r="E528" s="5"/>
      <c r="F528" s="11"/>
      <c r="G528" s="11"/>
      <c r="H528" s="5"/>
      <c r="I528" s="28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2.5" x14ac:dyDescent="0.25">
      <c r="A529" s="5"/>
      <c r="B529" s="5"/>
      <c r="C529" s="5"/>
      <c r="D529" s="5"/>
      <c r="E529" s="5"/>
      <c r="F529" s="11"/>
      <c r="G529" s="11"/>
      <c r="H529" s="5"/>
      <c r="I529" s="28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2.5" x14ac:dyDescent="0.25">
      <c r="A530" s="5"/>
      <c r="B530" s="5"/>
      <c r="C530" s="5"/>
      <c r="D530" s="5"/>
      <c r="E530" s="5"/>
      <c r="F530" s="11"/>
      <c r="G530" s="11"/>
      <c r="H530" s="5"/>
      <c r="I530" s="28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2.5" x14ac:dyDescent="0.25">
      <c r="A531" s="5"/>
      <c r="B531" s="5"/>
      <c r="C531" s="5"/>
      <c r="D531" s="5"/>
      <c r="E531" s="5"/>
      <c r="F531" s="11"/>
      <c r="G531" s="11"/>
      <c r="H531" s="5"/>
      <c r="I531" s="28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2.5" x14ac:dyDescent="0.25">
      <c r="A532" s="5"/>
      <c r="B532" s="5"/>
      <c r="C532" s="5"/>
      <c r="D532" s="5"/>
      <c r="E532" s="5"/>
      <c r="F532" s="11"/>
      <c r="G532" s="11"/>
      <c r="H532" s="5"/>
      <c r="I532" s="28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2.5" x14ac:dyDescent="0.25">
      <c r="A533" s="5"/>
      <c r="B533" s="5"/>
      <c r="C533" s="5"/>
      <c r="D533" s="5"/>
      <c r="E533" s="5"/>
      <c r="F533" s="11"/>
      <c r="G533" s="11"/>
      <c r="H533" s="5"/>
      <c r="I533" s="28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2.5" x14ac:dyDescent="0.25">
      <c r="A534" s="5"/>
      <c r="B534" s="5"/>
      <c r="C534" s="5"/>
      <c r="D534" s="5"/>
      <c r="E534" s="5"/>
      <c r="F534" s="11"/>
      <c r="G534" s="11"/>
      <c r="H534" s="5"/>
      <c r="I534" s="28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2.5" x14ac:dyDescent="0.25">
      <c r="A535" s="5"/>
      <c r="B535" s="5"/>
      <c r="C535" s="5"/>
      <c r="D535" s="5"/>
      <c r="E535" s="5"/>
      <c r="F535" s="11"/>
      <c r="G535" s="11"/>
      <c r="H535" s="5"/>
      <c r="I535" s="28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2.5" x14ac:dyDescent="0.25">
      <c r="A536" s="5"/>
      <c r="B536" s="5"/>
      <c r="C536" s="5"/>
      <c r="D536" s="5"/>
      <c r="E536" s="5"/>
      <c r="F536" s="11"/>
      <c r="G536" s="11"/>
      <c r="H536" s="5"/>
      <c r="I536" s="28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2.5" x14ac:dyDescent="0.25">
      <c r="A537" s="5"/>
      <c r="B537" s="5"/>
      <c r="C537" s="5"/>
      <c r="D537" s="5"/>
      <c r="E537" s="5"/>
      <c r="F537" s="11"/>
      <c r="G537" s="11"/>
      <c r="H537" s="5"/>
      <c r="I537" s="28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2.5" x14ac:dyDescent="0.25">
      <c r="A538" s="5"/>
      <c r="B538" s="5"/>
      <c r="C538" s="5"/>
      <c r="D538" s="5"/>
      <c r="E538" s="5"/>
      <c r="F538" s="11"/>
      <c r="G538" s="11"/>
      <c r="H538" s="5"/>
      <c r="I538" s="28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2.5" x14ac:dyDescent="0.25">
      <c r="A539" s="5"/>
      <c r="B539" s="5"/>
      <c r="C539" s="5"/>
      <c r="D539" s="5"/>
      <c r="E539" s="5"/>
      <c r="F539" s="11"/>
      <c r="G539" s="11"/>
      <c r="H539" s="5"/>
      <c r="I539" s="28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2.5" x14ac:dyDescent="0.25">
      <c r="A540" s="5"/>
      <c r="B540" s="5"/>
      <c r="C540" s="5"/>
      <c r="D540" s="5"/>
      <c r="E540" s="5"/>
      <c r="F540" s="11"/>
      <c r="G540" s="11"/>
      <c r="H540" s="5"/>
      <c r="I540" s="28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2.5" x14ac:dyDescent="0.25">
      <c r="A541" s="5"/>
      <c r="B541" s="5"/>
      <c r="C541" s="5"/>
      <c r="D541" s="5"/>
      <c r="E541" s="5"/>
      <c r="F541" s="11"/>
      <c r="G541" s="11"/>
      <c r="H541" s="5"/>
      <c r="I541" s="28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2.5" x14ac:dyDescent="0.25">
      <c r="A542" s="5"/>
      <c r="B542" s="5"/>
      <c r="C542" s="5"/>
      <c r="D542" s="5"/>
      <c r="E542" s="5"/>
      <c r="F542" s="11"/>
      <c r="G542" s="11"/>
      <c r="H542" s="5"/>
      <c r="I542" s="28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2.5" x14ac:dyDescent="0.25">
      <c r="A543" s="5"/>
      <c r="B543" s="5"/>
      <c r="C543" s="5"/>
      <c r="D543" s="5"/>
      <c r="E543" s="5"/>
      <c r="F543" s="11"/>
      <c r="G543" s="11"/>
      <c r="H543" s="5"/>
      <c r="I543" s="28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2.5" x14ac:dyDescent="0.25">
      <c r="A544" s="5"/>
      <c r="B544" s="5"/>
      <c r="C544" s="5"/>
      <c r="D544" s="5"/>
      <c r="E544" s="5"/>
      <c r="F544" s="11"/>
      <c r="G544" s="11"/>
      <c r="H544" s="5"/>
      <c r="I544" s="28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2.5" x14ac:dyDescent="0.25">
      <c r="A545" s="5"/>
      <c r="B545" s="5"/>
      <c r="C545" s="5"/>
      <c r="D545" s="5"/>
      <c r="E545" s="5"/>
      <c r="F545" s="11"/>
      <c r="G545" s="11"/>
      <c r="H545" s="5"/>
      <c r="I545" s="28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2.5" x14ac:dyDescent="0.25">
      <c r="A546" s="5"/>
      <c r="B546" s="5"/>
      <c r="C546" s="5"/>
      <c r="D546" s="5"/>
      <c r="E546" s="5"/>
      <c r="F546" s="11"/>
      <c r="G546" s="11"/>
      <c r="H546" s="5"/>
      <c r="I546" s="28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2.5" x14ac:dyDescent="0.25">
      <c r="A547" s="5"/>
      <c r="B547" s="5"/>
      <c r="C547" s="5"/>
      <c r="D547" s="5"/>
      <c r="E547" s="5"/>
      <c r="F547" s="11"/>
      <c r="G547" s="11"/>
      <c r="H547" s="5"/>
      <c r="I547" s="28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2.5" x14ac:dyDescent="0.25">
      <c r="A548" s="5"/>
      <c r="B548" s="5"/>
      <c r="C548" s="5"/>
      <c r="D548" s="5"/>
      <c r="E548" s="5"/>
      <c r="F548" s="11"/>
      <c r="G548" s="11"/>
      <c r="H548" s="5"/>
      <c r="I548" s="28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2.5" x14ac:dyDescent="0.25">
      <c r="A549" s="5"/>
      <c r="B549" s="5"/>
      <c r="C549" s="5"/>
      <c r="D549" s="5"/>
      <c r="E549" s="5"/>
      <c r="F549" s="11"/>
      <c r="G549" s="11"/>
      <c r="H549" s="5"/>
      <c r="I549" s="28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2.5" x14ac:dyDescent="0.25">
      <c r="A550" s="5"/>
      <c r="B550" s="5"/>
      <c r="C550" s="5"/>
      <c r="D550" s="5"/>
      <c r="E550" s="5"/>
      <c r="F550" s="11"/>
      <c r="G550" s="11"/>
      <c r="H550" s="5"/>
      <c r="I550" s="28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2.5" x14ac:dyDescent="0.25">
      <c r="A551" s="5"/>
      <c r="B551" s="5"/>
      <c r="C551" s="5"/>
      <c r="D551" s="5"/>
      <c r="E551" s="5"/>
      <c r="F551" s="11"/>
      <c r="G551" s="11"/>
      <c r="H551" s="5"/>
      <c r="I551" s="28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2.5" x14ac:dyDescent="0.25">
      <c r="A552" s="5"/>
      <c r="B552" s="5"/>
      <c r="C552" s="5"/>
      <c r="D552" s="5"/>
      <c r="E552" s="5"/>
      <c r="F552" s="11"/>
      <c r="G552" s="11"/>
      <c r="H552" s="5"/>
      <c r="I552" s="28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2.5" x14ac:dyDescent="0.25">
      <c r="A553" s="5"/>
      <c r="B553" s="5"/>
      <c r="C553" s="5"/>
      <c r="D553" s="5"/>
      <c r="E553" s="5"/>
      <c r="F553" s="11"/>
      <c r="G553" s="11"/>
      <c r="H553" s="5"/>
      <c r="I553" s="28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2.5" x14ac:dyDescent="0.25">
      <c r="A554" s="5"/>
      <c r="B554" s="5"/>
      <c r="C554" s="5"/>
      <c r="D554" s="5"/>
      <c r="E554" s="5"/>
      <c r="F554" s="11"/>
      <c r="G554" s="11"/>
      <c r="H554" s="5"/>
      <c r="I554" s="28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2.5" x14ac:dyDescent="0.25">
      <c r="A555" s="5"/>
      <c r="B555" s="5"/>
      <c r="C555" s="5"/>
      <c r="D555" s="5"/>
      <c r="E555" s="5"/>
      <c r="F555" s="11"/>
      <c r="G555" s="11"/>
      <c r="H555" s="5"/>
      <c r="I555" s="28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2.5" x14ac:dyDescent="0.25">
      <c r="A556" s="5"/>
      <c r="B556" s="5"/>
      <c r="C556" s="5"/>
      <c r="D556" s="5"/>
      <c r="E556" s="5"/>
      <c r="F556" s="11"/>
      <c r="G556" s="11"/>
      <c r="H556" s="5"/>
      <c r="I556" s="28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2.5" x14ac:dyDescent="0.25">
      <c r="A557" s="5"/>
      <c r="B557" s="5"/>
      <c r="C557" s="5"/>
      <c r="D557" s="5"/>
      <c r="E557" s="5"/>
      <c r="F557" s="11"/>
      <c r="G557" s="11"/>
      <c r="H557" s="5"/>
      <c r="I557" s="28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2.5" x14ac:dyDescent="0.25">
      <c r="A558" s="5"/>
      <c r="B558" s="5"/>
      <c r="C558" s="5"/>
      <c r="D558" s="5"/>
      <c r="E558" s="5"/>
      <c r="F558" s="11"/>
      <c r="G558" s="11"/>
      <c r="H558" s="5"/>
      <c r="I558" s="28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2.5" x14ac:dyDescent="0.25">
      <c r="A559" s="5"/>
      <c r="B559" s="5"/>
      <c r="C559" s="5"/>
      <c r="D559" s="5"/>
      <c r="E559" s="5"/>
      <c r="F559" s="11"/>
      <c r="G559" s="11"/>
      <c r="H559" s="5"/>
      <c r="I559" s="28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2.5" x14ac:dyDescent="0.25">
      <c r="A560" s="5"/>
      <c r="B560" s="5"/>
      <c r="C560" s="5"/>
      <c r="D560" s="5"/>
      <c r="E560" s="5"/>
      <c r="F560" s="11"/>
      <c r="G560" s="11"/>
      <c r="H560" s="5"/>
      <c r="I560" s="28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2.5" x14ac:dyDescent="0.25">
      <c r="A561" s="5"/>
      <c r="B561" s="5"/>
      <c r="C561" s="5"/>
      <c r="D561" s="5"/>
      <c r="E561" s="5"/>
      <c r="F561" s="11"/>
      <c r="G561" s="11"/>
      <c r="H561" s="5"/>
      <c r="I561" s="28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2.5" x14ac:dyDescent="0.25">
      <c r="A562" s="5"/>
      <c r="B562" s="5"/>
      <c r="C562" s="5"/>
      <c r="D562" s="5"/>
      <c r="E562" s="5"/>
      <c r="F562" s="11"/>
      <c r="G562" s="11"/>
      <c r="H562" s="5"/>
      <c r="I562" s="28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2.5" x14ac:dyDescent="0.25">
      <c r="A563" s="5"/>
      <c r="B563" s="5"/>
      <c r="C563" s="5"/>
      <c r="D563" s="5"/>
      <c r="E563" s="5"/>
      <c r="F563" s="11"/>
      <c r="G563" s="11"/>
      <c r="H563" s="5"/>
      <c r="I563" s="28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2.5" x14ac:dyDescent="0.25">
      <c r="A564" s="5"/>
      <c r="B564" s="5"/>
      <c r="C564" s="5"/>
      <c r="D564" s="5"/>
      <c r="E564" s="5"/>
      <c r="F564" s="11"/>
      <c r="G564" s="11"/>
      <c r="H564" s="5"/>
      <c r="I564" s="28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2.5" x14ac:dyDescent="0.25">
      <c r="A565" s="5"/>
      <c r="B565" s="5"/>
      <c r="C565" s="5"/>
      <c r="D565" s="5"/>
      <c r="E565" s="5"/>
      <c r="F565" s="11"/>
      <c r="G565" s="11"/>
      <c r="H565" s="5"/>
      <c r="I565" s="28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2.5" x14ac:dyDescent="0.25">
      <c r="A566" s="5"/>
      <c r="B566" s="5"/>
      <c r="C566" s="5"/>
      <c r="D566" s="5"/>
      <c r="E566" s="5"/>
      <c r="F566" s="11"/>
      <c r="G566" s="11"/>
      <c r="H566" s="5"/>
      <c r="I566" s="28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2.5" x14ac:dyDescent="0.25">
      <c r="A567" s="5"/>
      <c r="B567" s="5"/>
      <c r="C567" s="5"/>
      <c r="D567" s="5"/>
      <c r="E567" s="5"/>
      <c r="F567" s="11"/>
      <c r="G567" s="11"/>
      <c r="H567" s="5"/>
      <c r="I567" s="28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2.5" x14ac:dyDescent="0.25">
      <c r="A568" s="5"/>
      <c r="B568" s="5"/>
      <c r="C568" s="5"/>
      <c r="D568" s="5"/>
      <c r="E568" s="5"/>
      <c r="F568" s="11"/>
      <c r="G568" s="11"/>
      <c r="H568" s="5"/>
      <c r="I568" s="28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2.5" x14ac:dyDescent="0.25">
      <c r="A569" s="5"/>
      <c r="B569" s="5"/>
      <c r="C569" s="5"/>
      <c r="D569" s="5"/>
      <c r="E569" s="5"/>
      <c r="F569" s="11"/>
      <c r="G569" s="11"/>
      <c r="H569" s="5"/>
      <c r="I569" s="28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2.5" x14ac:dyDescent="0.25">
      <c r="A570" s="5"/>
      <c r="B570" s="5"/>
      <c r="C570" s="5"/>
      <c r="D570" s="5"/>
      <c r="E570" s="5"/>
      <c r="F570" s="11"/>
      <c r="G570" s="11"/>
      <c r="H570" s="5"/>
      <c r="I570" s="28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2.5" x14ac:dyDescent="0.25">
      <c r="A571" s="5"/>
      <c r="B571" s="5"/>
      <c r="C571" s="5"/>
      <c r="D571" s="5"/>
      <c r="E571" s="5"/>
      <c r="F571" s="11"/>
      <c r="G571" s="11"/>
      <c r="H571" s="5"/>
      <c r="I571" s="28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2.5" x14ac:dyDescent="0.25">
      <c r="A572" s="5"/>
      <c r="B572" s="5"/>
      <c r="C572" s="5"/>
      <c r="D572" s="5"/>
      <c r="E572" s="5"/>
      <c r="F572" s="11"/>
      <c r="G572" s="11"/>
      <c r="H572" s="5"/>
      <c r="I572" s="28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2.5" x14ac:dyDescent="0.25">
      <c r="A573" s="5"/>
      <c r="B573" s="5"/>
      <c r="C573" s="5"/>
      <c r="D573" s="5"/>
      <c r="E573" s="5"/>
      <c r="F573" s="11"/>
      <c r="G573" s="11"/>
      <c r="H573" s="5"/>
      <c r="I573" s="28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2.5" x14ac:dyDescent="0.25">
      <c r="A574" s="5"/>
      <c r="B574" s="5"/>
      <c r="C574" s="5"/>
      <c r="D574" s="5"/>
      <c r="E574" s="5"/>
      <c r="F574" s="11"/>
      <c r="G574" s="11"/>
      <c r="H574" s="5"/>
      <c r="I574" s="28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2.5" x14ac:dyDescent="0.25">
      <c r="A575" s="5"/>
      <c r="B575" s="5"/>
      <c r="C575" s="5"/>
      <c r="D575" s="5"/>
      <c r="E575" s="5"/>
      <c r="F575" s="11"/>
      <c r="G575" s="11"/>
      <c r="H575" s="5"/>
      <c r="I575" s="28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2.5" x14ac:dyDescent="0.25">
      <c r="A576" s="5"/>
      <c r="B576" s="5"/>
      <c r="C576" s="5"/>
      <c r="D576" s="5"/>
      <c r="E576" s="5"/>
      <c r="F576" s="11"/>
      <c r="G576" s="11"/>
      <c r="H576" s="5"/>
      <c r="I576" s="28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2.5" x14ac:dyDescent="0.25">
      <c r="A577" s="5"/>
      <c r="B577" s="5"/>
      <c r="C577" s="5"/>
      <c r="D577" s="5"/>
      <c r="E577" s="5"/>
      <c r="F577" s="11"/>
      <c r="G577" s="11"/>
      <c r="H577" s="5"/>
      <c r="I577" s="28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2.5" x14ac:dyDescent="0.25">
      <c r="A578" s="5"/>
      <c r="B578" s="5"/>
      <c r="C578" s="5"/>
      <c r="D578" s="5"/>
      <c r="E578" s="5"/>
      <c r="F578" s="11"/>
      <c r="G578" s="11"/>
      <c r="H578" s="5"/>
      <c r="I578" s="28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2.5" x14ac:dyDescent="0.25">
      <c r="A579" s="5"/>
      <c r="B579" s="5"/>
      <c r="C579" s="5"/>
      <c r="D579" s="5"/>
      <c r="E579" s="5"/>
      <c r="F579" s="11"/>
      <c r="G579" s="11"/>
      <c r="H579" s="5"/>
      <c r="I579" s="28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2.5" x14ac:dyDescent="0.25">
      <c r="A580" s="5"/>
      <c r="B580" s="5"/>
      <c r="C580" s="5"/>
      <c r="D580" s="5"/>
      <c r="E580" s="5"/>
      <c r="F580" s="11"/>
      <c r="G580" s="11"/>
      <c r="H580" s="5"/>
      <c r="I580" s="28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2.5" x14ac:dyDescent="0.25">
      <c r="A581" s="5"/>
      <c r="B581" s="5"/>
      <c r="C581" s="5"/>
      <c r="D581" s="5"/>
      <c r="E581" s="5"/>
      <c r="F581" s="11"/>
      <c r="G581" s="11"/>
      <c r="H581" s="5"/>
      <c r="I581" s="28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2.5" x14ac:dyDescent="0.25">
      <c r="A582" s="5"/>
      <c r="B582" s="5"/>
      <c r="C582" s="5"/>
      <c r="D582" s="5"/>
      <c r="E582" s="5"/>
      <c r="F582" s="11"/>
      <c r="G582" s="11"/>
      <c r="H582" s="5"/>
      <c r="I582" s="28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2.5" x14ac:dyDescent="0.25">
      <c r="A583" s="5"/>
      <c r="B583" s="5"/>
      <c r="C583" s="5"/>
      <c r="D583" s="5"/>
      <c r="E583" s="5"/>
      <c r="F583" s="11"/>
      <c r="G583" s="11"/>
      <c r="H583" s="5"/>
      <c r="I583" s="28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2.5" x14ac:dyDescent="0.25">
      <c r="A584" s="5"/>
      <c r="B584" s="5"/>
      <c r="C584" s="5"/>
      <c r="D584" s="5"/>
      <c r="E584" s="5"/>
      <c r="F584" s="11"/>
      <c r="G584" s="11"/>
      <c r="H584" s="5"/>
      <c r="I584" s="28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2.5" x14ac:dyDescent="0.25">
      <c r="A585" s="5"/>
      <c r="B585" s="5"/>
      <c r="C585" s="5"/>
      <c r="D585" s="5"/>
      <c r="E585" s="5"/>
      <c r="F585" s="11"/>
      <c r="G585" s="11"/>
      <c r="H585" s="5"/>
      <c r="I585" s="28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2.5" x14ac:dyDescent="0.25">
      <c r="A586" s="5"/>
      <c r="B586" s="5"/>
      <c r="C586" s="5"/>
      <c r="D586" s="5"/>
      <c r="E586" s="5"/>
      <c r="F586" s="11"/>
      <c r="G586" s="11"/>
      <c r="H586" s="5"/>
      <c r="I586" s="28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2.5" x14ac:dyDescent="0.25">
      <c r="A587" s="5"/>
      <c r="B587" s="5"/>
      <c r="C587" s="5"/>
      <c r="D587" s="5"/>
      <c r="E587" s="5"/>
      <c r="F587" s="11"/>
      <c r="G587" s="11"/>
      <c r="H587" s="5"/>
      <c r="I587" s="28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2.5" x14ac:dyDescent="0.25">
      <c r="A588" s="5"/>
      <c r="B588" s="5"/>
      <c r="C588" s="5"/>
      <c r="D588" s="5"/>
      <c r="E588" s="5"/>
      <c r="F588" s="11"/>
      <c r="G588" s="11"/>
      <c r="H588" s="5"/>
      <c r="I588" s="28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2.5" x14ac:dyDescent="0.25">
      <c r="A589" s="5"/>
      <c r="B589" s="5"/>
      <c r="C589" s="5"/>
      <c r="D589" s="5"/>
      <c r="E589" s="5"/>
      <c r="F589" s="11"/>
      <c r="G589" s="11"/>
      <c r="H589" s="5"/>
      <c r="I589" s="28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2.5" x14ac:dyDescent="0.25">
      <c r="A590" s="5"/>
      <c r="B590" s="5"/>
      <c r="C590" s="5"/>
      <c r="D590" s="5"/>
      <c r="E590" s="5"/>
      <c r="F590" s="11"/>
      <c r="G590" s="11"/>
      <c r="H590" s="5"/>
      <c r="I590" s="28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2.5" x14ac:dyDescent="0.25">
      <c r="A591" s="5"/>
      <c r="B591" s="5"/>
      <c r="C591" s="5"/>
      <c r="D591" s="5"/>
      <c r="E591" s="5"/>
      <c r="F591" s="11"/>
      <c r="G591" s="11"/>
      <c r="H591" s="5"/>
      <c r="I591" s="28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2.5" x14ac:dyDescent="0.25">
      <c r="A592" s="5"/>
      <c r="B592" s="5"/>
      <c r="C592" s="5"/>
      <c r="D592" s="5"/>
      <c r="E592" s="5"/>
      <c r="F592" s="11"/>
      <c r="G592" s="11"/>
      <c r="H592" s="5"/>
      <c r="I592" s="28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2.5" x14ac:dyDescent="0.25">
      <c r="A593" s="5"/>
      <c r="B593" s="5"/>
      <c r="C593" s="5"/>
      <c r="D593" s="5"/>
      <c r="E593" s="5"/>
      <c r="F593" s="11"/>
      <c r="G593" s="11"/>
      <c r="H593" s="5"/>
      <c r="I593" s="28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2.5" x14ac:dyDescent="0.25">
      <c r="A594" s="5"/>
      <c r="B594" s="5"/>
      <c r="C594" s="5"/>
      <c r="D594" s="5"/>
      <c r="E594" s="5"/>
      <c r="F594" s="11"/>
      <c r="G594" s="11"/>
      <c r="H594" s="5"/>
      <c r="I594" s="28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2.5" x14ac:dyDescent="0.25">
      <c r="A595" s="5"/>
      <c r="B595" s="5"/>
      <c r="C595" s="5"/>
      <c r="D595" s="5"/>
      <c r="E595" s="5"/>
      <c r="F595" s="11"/>
      <c r="G595" s="11"/>
      <c r="H595" s="5"/>
      <c r="I595" s="28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2.5" x14ac:dyDescent="0.25">
      <c r="A596" s="5"/>
      <c r="B596" s="5"/>
      <c r="C596" s="5"/>
      <c r="D596" s="5"/>
      <c r="E596" s="5"/>
      <c r="F596" s="11"/>
      <c r="G596" s="11"/>
      <c r="H596" s="5"/>
      <c r="I596" s="28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2.5" x14ac:dyDescent="0.25">
      <c r="A597" s="5"/>
      <c r="B597" s="5"/>
      <c r="C597" s="5"/>
      <c r="D597" s="5"/>
      <c r="E597" s="5"/>
      <c r="F597" s="11"/>
      <c r="G597" s="11"/>
      <c r="H597" s="5"/>
      <c r="I597" s="28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2.5" x14ac:dyDescent="0.25">
      <c r="A598" s="5"/>
      <c r="B598" s="5"/>
      <c r="C598" s="5"/>
      <c r="D598" s="5"/>
      <c r="E598" s="5"/>
      <c r="F598" s="11"/>
      <c r="G598" s="11"/>
      <c r="H598" s="5"/>
      <c r="I598" s="28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2.5" x14ac:dyDescent="0.25">
      <c r="A599" s="5"/>
      <c r="B599" s="5"/>
      <c r="C599" s="5"/>
      <c r="D599" s="5"/>
      <c r="E599" s="5"/>
      <c r="F599" s="11"/>
      <c r="G599" s="11"/>
      <c r="H599" s="5"/>
      <c r="I599" s="28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2.5" x14ac:dyDescent="0.25">
      <c r="A600" s="5"/>
      <c r="B600" s="5"/>
      <c r="C600" s="5"/>
      <c r="D600" s="5"/>
      <c r="E600" s="5"/>
      <c r="F600" s="11"/>
      <c r="G600" s="11"/>
      <c r="H600" s="5"/>
      <c r="I600" s="28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2.5" x14ac:dyDescent="0.25">
      <c r="A601" s="5"/>
      <c r="B601" s="5"/>
      <c r="C601" s="5"/>
      <c r="D601" s="5"/>
      <c r="E601" s="5"/>
      <c r="F601" s="11"/>
      <c r="G601" s="11"/>
      <c r="H601" s="5"/>
      <c r="I601" s="28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2.5" x14ac:dyDescent="0.25">
      <c r="A602" s="5"/>
      <c r="B602" s="5"/>
      <c r="C602" s="5"/>
      <c r="D602" s="5"/>
      <c r="E602" s="5"/>
      <c r="F602" s="11"/>
      <c r="G602" s="11"/>
      <c r="H602" s="5"/>
      <c r="I602" s="28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2.5" x14ac:dyDescent="0.25">
      <c r="A603" s="5"/>
      <c r="B603" s="5"/>
      <c r="C603" s="5"/>
      <c r="D603" s="5"/>
      <c r="E603" s="5"/>
      <c r="F603" s="11"/>
      <c r="G603" s="11"/>
      <c r="H603" s="5"/>
      <c r="I603" s="28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2.5" x14ac:dyDescent="0.25">
      <c r="A604" s="5"/>
      <c r="B604" s="5"/>
      <c r="C604" s="5"/>
      <c r="D604" s="5"/>
      <c r="E604" s="5"/>
      <c r="F604" s="11"/>
      <c r="G604" s="11"/>
      <c r="H604" s="5"/>
      <c r="I604" s="28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2.5" x14ac:dyDescent="0.25">
      <c r="A605" s="5"/>
      <c r="B605" s="5"/>
      <c r="C605" s="5"/>
      <c r="D605" s="5"/>
      <c r="E605" s="5"/>
      <c r="F605" s="11"/>
      <c r="G605" s="11"/>
      <c r="H605" s="5"/>
      <c r="I605" s="28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2.5" x14ac:dyDescent="0.25">
      <c r="A606" s="5"/>
      <c r="B606" s="5"/>
      <c r="C606" s="5"/>
      <c r="D606" s="5"/>
      <c r="E606" s="5"/>
      <c r="F606" s="11"/>
      <c r="G606" s="11"/>
      <c r="H606" s="5"/>
      <c r="I606" s="28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2.5" x14ac:dyDescent="0.25">
      <c r="A607" s="5"/>
      <c r="B607" s="5"/>
      <c r="C607" s="5"/>
      <c r="D607" s="5"/>
      <c r="E607" s="5"/>
      <c r="F607" s="11"/>
      <c r="G607" s="11"/>
      <c r="H607" s="5"/>
      <c r="I607" s="28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2.5" x14ac:dyDescent="0.25">
      <c r="A608" s="5"/>
      <c r="B608" s="5"/>
      <c r="C608" s="5"/>
      <c r="D608" s="5"/>
      <c r="E608" s="5"/>
      <c r="F608" s="11"/>
      <c r="G608" s="11"/>
      <c r="H608" s="5"/>
      <c r="I608" s="28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2.5" x14ac:dyDescent="0.25">
      <c r="A609" s="5"/>
      <c r="B609" s="5"/>
      <c r="C609" s="5"/>
      <c r="D609" s="5"/>
      <c r="E609" s="5"/>
      <c r="F609" s="11"/>
      <c r="G609" s="11"/>
      <c r="H609" s="5"/>
      <c r="I609" s="28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2.5" x14ac:dyDescent="0.25">
      <c r="A610" s="5"/>
      <c r="B610" s="5"/>
      <c r="C610" s="5"/>
      <c r="D610" s="5"/>
      <c r="E610" s="5"/>
      <c r="F610" s="11"/>
      <c r="G610" s="11"/>
      <c r="H610" s="5"/>
      <c r="I610" s="28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2.5" x14ac:dyDescent="0.25">
      <c r="A611" s="5"/>
      <c r="B611" s="5"/>
      <c r="C611" s="5"/>
      <c r="D611" s="5"/>
      <c r="E611" s="5"/>
      <c r="F611" s="11"/>
      <c r="G611" s="11"/>
      <c r="H611" s="5"/>
      <c r="I611" s="28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2.5" x14ac:dyDescent="0.25">
      <c r="A612" s="5"/>
      <c r="B612" s="5"/>
      <c r="C612" s="5"/>
      <c r="D612" s="5"/>
      <c r="E612" s="5"/>
      <c r="F612" s="11"/>
      <c r="G612" s="11"/>
      <c r="H612" s="5"/>
      <c r="I612" s="28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2.5" x14ac:dyDescent="0.25">
      <c r="A613" s="5"/>
      <c r="B613" s="5"/>
      <c r="C613" s="5"/>
      <c r="D613" s="5"/>
      <c r="E613" s="5"/>
      <c r="F613" s="11"/>
      <c r="G613" s="11"/>
      <c r="H613" s="5"/>
      <c r="I613" s="28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2.5" x14ac:dyDescent="0.25">
      <c r="A614" s="5"/>
      <c r="B614" s="5"/>
      <c r="C614" s="5"/>
      <c r="D614" s="5"/>
      <c r="E614" s="5"/>
      <c r="F614" s="11"/>
      <c r="G614" s="11"/>
      <c r="H614" s="5"/>
      <c r="I614" s="28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2.5" x14ac:dyDescent="0.25">
      <c r="A615" s="5"/>
      <c r="B615" s="5"/>
      <c r="C615" s="5"/>
      <c r="D615" s="5"/>
      <c r="E615" s="5"/>
      <c r="F615" s="11"/>
      <c r="G615" s="11"/>
      <c r="H615" s="5"/>
      <c r="I615" s="28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2.5" x14ac:dyDescent="0.25">
      <c r="A616" s="5"/>
      <c r="B616" s="5"/>
      <c r="C616" s="5"/>
      <c r="D616" s="5"/>
      <c r="E616" s="5"/>
      <c r="F616" s="11"/>
      <c r="G616" s="11"/>
      <c r="H616" s="5"/>
      <c r="I616" s="28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2.5" x14ac:dyDescent="0.25">
      <c r="A617" s="5"/>
      <c r="B617" s="5"/>
      <c r="C617" s="5"/>
      <c r="D617" s="5"/>
      <c r="E617" s="5"/>
      <c r="F617" s="11"/>
      <c r="G617" s="11"/>
      <c r="H617" s="5"/>
      <c r="I617" s="28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2.5" x14ac:dyDescent="0.25">
      <c r="A618" s="5"/>
      <c r="B618" s="5"/>
      <c r="C618" s="5"/>
      <c r="D618" s="5"/>
      <c r="E618" s="5"/>
      <c r="F618" s="11"/>
      <c r="G618" s="11"/>
      <c r="H618" s="5"/>
      <c r="I618" s="28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2.5" x14ac:dyDescent="0.25">
      <c r="A619" s="5"/>
      <c r="B619" s="5"/>
      <c r="C619" s="5"/>
      <c r="D619" s="5"/>
      <c r="E619" s="5"/>
      <c r="F619" s="11"/>
      <c r="G619" s="11"/>
      <c r="H619" s="5"/>
      <c r="I619" s="28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2.5" x14ac:dyDescent="0.25">
      <c r="A620" s="5"/>
      <c r="B620" s="5"/>
      <c r="C620" s="5"/>
      <c r="D620" s="5"/>
      <c r="E620" s="5"/>
      <c r="F620" s="11"/>
      <c r="G620" s="11"/>
      <c r="H620" s="5"/>
      <c r="I620" s="28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2.5" x14ac:dyDescent="0.25">
      <c r="A621" s="5"/>
      <c r="B621" s="5"/>
      <c r="C621" s="5"/>
      <c r="D621" s="5"/>
      <c r="E621" s="5"/>
      <c r="F621" s="11"/>
      <c r="G621" s="11"/>
      <c r="H621" s="5"/>
      <c r="I621" s="28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2.5" x14ac:dyDescent="0.25">
      <c r="A622" s="5"/>
      <c r="B622" s="5"/>
      <c r="C622" s="5"/>
      <c r="D622" s="5"/>
      <c r="E622" s="5"/>
      <c r="F622" s="11"/>
      <c r="G622" s="11"/>
      <c r="H622" s="5"/>
      <c r="I622" s="28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2.5" x14ac:dyDescent="0.25">
      <c r="A623" s="5"/>
      <c r="B623" s="5"/>
      <c r="C623" s="5"/>
      <c r="D623" s="5"/>
      <c r="E623" s="5"/>
      <c r="F623" s="11"/>
      <c r="G623" s="11"/>
      <c r="H623" s="5"/>
      <c r="I623" s="28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2.5" x14ac:dyDescent="0.25">
      <c r="A624" s="5"/>
      <c r="B624" s="5"/>
      <c r="C624" s="5"/>
      <c r="D624" s="5"/>
      <c r="E624" s="5"/>
      <c r="F624" s="11"/>
      <c r="G624" s="11"/>
      <c r="H624" s="5"/>
      <c r="I624" s="28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2.5" x14ac:dyDescent="0.25">
      <c r="A625" s="5"/>
      <c r="B625" s="5"/>
      <c r="C625" s="5"/>
      <c r="D625" s="5"/>
      <c r="E625" s="5"/>
      <c r="F625" s="11"/>
      <c r="G625" s="11"/>
      <c r="H625" s="5"/>
      <c r="I625" s="28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2.5" x14ac:dyDescent="0.25">
      <c r="A626" s="5"/>
      <c r="B626" s="5"/>
      <c r="C626" s="5"/>
      <c r="D626" s="5"/>
      <c r="E626" s="5"/>
      <c r="F626" s="11"/>
      <c r="G626" s="11"/>
      <c r="H626" s="5"/>
      <c r="I626" s="28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2.5" x14ac:dyDescent="0.25">
      <c r="A627" s="5"/>
      <c r="B627" s="5"/>
      <c r="C627" s="5"/>
      <c r="D627" s="5"/>
      <c r="E627" s="5"/>
      <c r="F627" s="11"/>
      <c r="G627" s="11"/>
      <c r="H627" s="5"/>
      <c r="I627" s="28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2.5" x14ac:dyDescent="0.25">
      <c r="A628" s="5"/>
      <c r="B628" s="5"/>
      <c r="C628" s="5"/>
      <c r="D628" s="5"/>
      <c r="E628" s="5"/>
      <c r="F628" s="11"/>
      <c r="G628" s="11"/>
      <c r="H628" s="5"/>
      <c r="I628" s="28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2.5" x14ac:dyDescent="0.25">
      <c r="A629" s="5"/>
      <c r="B629" s="5"/>
      <c r="C629" s="5"/>
      <c r="D629" s="5"/>
      <c r="E629" s="5"/>
      <c r="F629" s="11"/>
      <c r="G629" s="11"/>
      <c r="H629" s="5"/>
      <c r="I629" s="28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2.5" x14ac:dyDescent="0.25">
      <c r="A630" s="5"/>
      <c r="B630" s="5"/>
      <c r="C630" s="5"/>
      <c r="D630" s="5"/>
      <c r="E630" s="5"/>
      <c r="F630" s="11"/>
      <c r="G630" s="11"/>
      <c r="H630" s="5"/>
      <c r="I630" s="28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2.5" x14ac:dyDescent="0.25">
      <c r="A631" s="5"/>
      <c r="B631" s="5"/>
      <c r="C631" s="5"/>
      <c r="D631" s="5"/>
      <c r="E631" s="5"/>
      <c r="F631" s="11"/>
      <c r="G631" s="11"/>
      <c r="H631" s="5"/>
      <c r="I631" s="28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2.5" x14ac:dyDescent="0.25">
      <c r="A632" s="5"/>
      <c r="B632" s="5"/>
      <c r="C632" s="5"/>
      <c r="D632" s="5"/>
      <c r="E632" s="5"/>
      <c r="F632" s="11"/>
      <c r="G632" s="11"/>
      <c r="H632" s="5"/>
      <c r="I632" s="28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2.5" x14ac:dyDescent="0.25">
      <c r="A633" s="5"/>
      <c r="B633" s="5"/>
      <c r="C633" s="5"/>
      <c r="D633" s="5"/>
      <c r="E633" s="5"/>
      <c r="F633" s="11"/>
      <c r="G633" s="11"/>
      <c r="H633" s="5"/>
      <c r="I633" s="28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2.5" x14ac:dyDescent="0.25">
      <c r="A634" s="5"/>
      <c r="B634" s="5"/>
      <c r="C634" s="5"/>
      <c r="D634" s="5"/>
      <c r="E634" s="5"/>
      <c r="F634" s="11"/>
      <c r="G634" s="11"/>
      <c r="H634" s="5"/>
      <c r="I634" s="28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2.5" x14ac:dyDescent="0.25">
      <c r="A635" s="5"/>
      <c r="B635" s="5"/>
      <c r="C635" s="5"/>
      <c r="D635" s="5"/>
      <c r="E635" s="5"/>
      <c r="F635" s="11"/>
      <c r="G635" s="11"/>
      <c r="H635" s="5"/>
      <c r="I635" s="28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2.5" x14ac:dyDescent="0.25">
      <c r="A636" s="5"/>
      <c r="B636" s="5"/>
      <c r="C636" s="5"/>
      <c r="D636" s="5"/>
      <c r="E636" s="5"/>
      <c r="F636" s="11"/>
      <c r="G636" s="11"/>
      <c r="H636" s="5"/>
      <c r="I636" s="28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2.5" x14ac:dyDescent="0.25">
      <c r="A637" s="5"/>
      <c r="B637" s="5"/>
      <c r="C637" s="5"/>
      <c r="D637" s="5"/>
      <c r="E637" s="5"/>
      <c r="F637" s="11"/>
      <c r="G637" s="11"/>
      <c r="H637" s="5"/>
      <c r="I637" s="28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2.5" x14ac:dyDescent="0.25">
      <c r="A638" s="5"/>
      <c r="B638" s="5"/>
      <c r="C638" s="5"/>
      <c r="D638" s="5"/>
      <c r="E638" s="5"/>
      <c r="F638" s="11"/>
      <c r="G638" s="11"/>
      <c r="H638" s="5"/>
      <c r="I638" s="28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2.5" x14ac:dyDescent="0.25">
      <c r="A639" s="5"/>
      <c r="B639" s="5"/>
      <c r="C639" s="5"/>
      <c r="D639" s="5"/>
      <c r="E639" s="5"/>
      <c r="F639" s="11"/>
      <c r="G639" s="11"/>
      <c r="H639" s="5"/>
      <c r="I639" s="28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2.5" x14ac:dyDescent="0.25">
      <c r="A640" s="5"/>
      <c r="B640" s="5"/>
      <c r="C640" s="5"/>
      <c r="D640" s="5"/>
      <c r="E640" s="5"/>
      <c r="F640" s="11"/>
      <c r="G640" s="11"/>
      <c r="H640" s="5"/>
      <c r="I640" s="28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2.5" x14ac:dyDescent="0.25">
      <c r="A641" s="5"/>
      <c r="B641" s="5"/>
      <c r="C641" s="5"/>
      <c r="D641" s="5"/>
      <c r="E641" s="5"/>
      <c r="F641" s="11"/>
      <c r="G641" s="11"/>
      <c r="H641" s="5"/>
      <c r="I641" s="28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2.5" x14ac:dyDescent="0.25">
      <c r="A642" s="5"/>
      <c r="B642" s="5"/>
      <c r="C642" s="5"/>
      <c r="D642" s="5"/>
      <c r="E642" s="5"/>
      <c r="F642" s="11"/>
      <c r="G642" s="11"/>
      <c r="H642" s="5"/>
      <c r="I642" s="28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2.5" x14ac:dyDescent="0.25">
      <c r="A643" s="5"/>
      <c r="B643" s="5"/>
      <c r="C643" s="5"/>
      <c r="D643" s="5"/>
      <c r="E643" s="5"/>
      <c r="F643" s="11"/>
      <c r="G643" s="11"/>
      <c r="H643" s="5"/>
      <c r="I643" s="28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2.5" x14ac:dyDescent="0.25">
      <c r="A644" s="5"/>
      <c r="B644" s="5"/>
      <c r="C644" s="5"/>
      <c r="D644" s="5"/>
      <c r="E644" s="5"/>
      <c r="F644" s="11"/>
      <c r="G644" s="11"/>
      <c r="H644" s="5"/>
      <c r="I644" s="28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2.5" x14ac:dyDescent="0.25">
      <c r="A645" s="5"/>
      <c r="B645" s="5"/>
      <c r="C645" s="5"/>
      <c r="D645" s="5"/>
      <c r="E645" s="5"/>
      <c r="F645" s="11"/>
      <c r="G645" s="11"/>
      <c r="H645" s="5"/>
      <c r="I645" s="28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2.5" x14ac:dyDescent="0.25">
      <c r="A646" s="5"/>
      <c r="B646" s="5"/>
      <c r="C646" s="5"/>
      <c r="D646" s="5"/>
      <c r="E646" s="5"/>
      <c r="F646" s="11"/>
      <c r="G646" s="11"/>
      <c r="H646" s="5"/>
      <c r="I646" s="28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2.5" x14ac:dyDescent="0.25">
      <c r="A647" s="5"/>
      <c r="B647" s="5"/>
      <c r="C647" s="5"/>
      <c r="D647" s="5"/>
      <c r="E647" s="5"/>
      <c r="F647" s="11"/>
      <c r="G647" s="11"/>
      <c r="H647" s="5"/>
      <c r="I647" s="28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2.5" x14ac:dyDescent="0.25">
      <c r="A648" s="5"/>
      <c r="B648" s="5"/>
      <c r="C648" s="5"/>
      <c r="D648" s="5"/>
      <c r="E648" s="5"/>
      <c r="F648" s="11"/>
      <c r="G648" s="11"/>
      <c r="H648" s="5"/>
      <c r="I648" s="28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2.5" x14ac:dyDescent="0.25">
      <c r="A649" s="5"/>
      <c r="B649" s="5"/>
      <c r="C649" s="5"/>
      <c r="D649" s="5"/>
      <c r="E649" s="5"/>
      <c r="F649" s="11"/>
      <c r="G649" s="11"/>
      <c r="H649" s="5"/>
      <c r="I649" s="28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2.5" x14ac:dyDescent="0.25">
      <c r="A650" s="5"/>
      <c r="B650" s="5"/>
      <c r="C650" s="5"/>
      <c r="D650" s="5"/>
      <c r="E650" s="5"/>
      <c r="F650" s="11"/>
      <c r="G650" s="11"/>
      <c r="H650" s="5"/>
      <c r="I650" s="28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2.5" x14ac:dyDescent="0.25">
      <c r="A651" s="5"/>
      <c r="B651" s="5"/>
      <c r="C651" s="5"/>
      <c r="D651" s="5"/>
      <c r="E651" s="5"/>
      <c r="F651" s="11"/>
      <c r="G651" s="11"/>
      <c r="H651" s="5"/>
      <c r="I651" s="28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2.5" x14ac:dyDescent="0.25">
      <c r="A652" s="5"/>
      <c r="B652" s="5"/>
      <c r="C652" s="5"/>
      <c r="D652" s="5"/>
      <c r="E652" s="5"/>
      <c r="F652" s="11"/>
      <c r="G652" s="11"/>
      <c r="H652" s="5"/>
      <c r="I652" s="28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2.5" x14ac:dyDescent="0.25">
      <c r="A653" s="5"/>
      <c r="B653" s="5"/>
      <c r="C653" s="5"/>
      <c r="D653" s="5"/>
      <c r="E653" s="5"/>
      <c r="F653" s="11"/>
      <c r="G653" s="11"/>
      <c r="H653" s="5"/>
      <c r="I653" s="28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2.5" x14ac:dyDescent="0.25">
      <c r="A654" s="5"/>
      <c r="B654" s="5"/>
      <c r="C654" s="5"/>
      <c r="D654" s="5"/>
      <c r="E654" s="5"/>
      <c r="F654" s="11"/>
      <c r="G654" s="11"/>
      <c r="H654" s="5"/>
      <c r="I654" s="28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2.5" x14ac:dyDescent="0.25">
      <c r="A655" s="5"/>
      <c r="B655" s="5"/>
      <c r="C655" s="5"/>
      <c r="D655" s="5"/>
      <c r="E655" s="5"/>
      <c r="F655" s="11"/>
      <c r="G655" s="11"/>
      <c r="H655" s="5"/>
      <c r="I655" s="28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2.5" x14ac:dyDescent="0.25">
      <c r="A656" s="5"/>
      <c r="B656" s="5"/>
      <c r="C656" s="5"/>
      <c r="D656" s="5"/>
      <c r="E656" s="5"/>
      <c r="F656" s="11"/>
      <c r="G656" s="11"/>
      <c r="H656" s="5"/>
      <c r="I656" s="28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2.5" x14ac:dyDescent="0.25">
      <c r="A657" s="5"/>
      <c r="B657" s="5"/>
      <c r="C657" s="5"/>
      <c r="D657" s="5"/>
      <c r="E657" s="5"/>
      <c r="F657" s="11"/>
      <c r="G657" s="11"/>
      <c r="H657" s="5"/>
      <c r="I657" s="28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2.5" x14ac:dyDescent="0.25">
      <c r="A658" s="5"/>
      <c r="B658" s="5"/>
      <c r="C658" s="5"/>
      <c r="D658" s="5"/>
      <c r="E658" s="5"/>
      <c r="F658" s="11"/>
      <c r="G658" s="11"/>
      <c r="H658" s="5"/>
      <c r="I658" s="28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2.5" x14ac:dyDescent="0.25">
      <c r="A659" s="5"/>
      <c r="B659" s="5"/>
      <c r="C659" s="5"/>
      <c r="D659" s="5"/>
      <c r="E659" s="5"/>
      <c r="F659" s="11"/>
      <c r="G659" s="11"/>
      <c r="H659" s="5"/>
      <c r="I659" s="28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2.5" x14ac:dyDescent="0.25">
      <c r="A660" s="5"/>
      <c r="B660" s="5"/>
      <c r="C660" s="5"/>
      <c r="D660" s="5"/>
      <c r="E660" s="5"/>
      <c r="F660" s="11"/>
      <c r="G660" s="11"/>
      <c r="H660" s="5"/>
      <c r="I660" s="28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2.5" x14ac:dyDescent="0.25">
      <c r="A661" s="5"/>
      <c r="B661" s="5"/>
      <c r="C661" s="5"/>
      <c r="D661" s="5"/>
      <c r="E661" s="5"/>
      <c r="F661" s="11"/>
      <c r="G661" s="11"/>
      <c r="H661" s="5"/>
      <c r="I661" s="28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2.5" x14ac:dyDescent="0.25">
      <c r="A662" s="5"/>
      <c r="B662" s="5"/>
      <c r="C662" s="5"/>
      <c r="D662" s="5"/>
      <c r="E662" s="5"/>
      <c r="F662" s="11"/>
      <c r="G662" s="11"/>
      <c r="H662" s="5"/>
      <c r="I662" s="28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2.5" x14ac:dyDescent="0.25">
      <c r="A663" s="5"/>
      <c r="B663" s="5"/>
      <c r="C663" s="5"/>
      <c r="D663" s="5"/>
      <c r="E663" s="5"/>
      <c r="F663" s="11"/>
      <c r="G663" s="11"/>
      <c r="H663" s="5"/>
      <c r="I663" s="28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2.5" x14ac:dyDescent="0.25">
      <c r="A664" s="5"/>
      <c r="B664" s="5"/>
      <c r="C664" s="5"/>
      <c r="D664" s="5"/>
      <c r="E664" s="5"/>
      <c r="F664" s="11"/>
      <c r="G664" s="11"/>
      <c r="H664" s="5"/>
      <c r="I664" s="28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2.5" x14ac:dyDescent="0.25">
      <c r="A665" s="5"/>
      <c r="B665" s="5"/>
      <c r="C665" s="5"/>
      <c r="D665" s="5"/>
      <c r="E665" s="5"/>
      <c r="F665" s="11"/>
      <c r="G665" s="11"/>
      <c r="H665" s="5"/>
      <c r="I665" s="28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2.5" x14ac:dyDescent="0.25">
      <c r="A666" s="5"/>
      <c r="B666" s="5"/>
      <c r="C666" s="5"/>
      <c r="D666" s="5"/>
      <c r="E666" s="5"/>
      <c r="F666" s="11"/>
      <c r="G666" s="11"/>
      <c r="H666" s="5"/>
      <c r="I666" s="28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2.5" x14ac:dyDescent="0.25">
      <c r="A667" s="5"/>
      <c r="B667" s="5"/>
      <c r="C667" s="5"/>
      <c r="D667" s="5"/>
      <c r="E667" s="5"/>
      <c r="F667" s="11"/>
      <c r="G667" s="11"/>
      <c r="H667" s="5"/>
      <c r="I667" s="28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2.5" x14ac:dyDescent="0.25">
      <c r="A668" s="5"/>
      <c r="B668" s="5"/>
      <c r="C668" s="5"/>
      <c r="D668" s="5"/>
      <c r="E668" s="5"/>
      <c r="F668" s="11"/>
      <c r="G668" s="11"/>
      <c r="H668" s="5"/>
      <c r="I668" s="28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2.5" x14ac:dyDescent="0.25">
      <c r="A669" s="5"/>
      <c r="B669" s="5"/>
      <c r="C669" s="5"/>
      <c r="D669" s="5"/>
      <c r="E669" s="5"/>
      <c r="F669" s="11"/>
      <c r="G669" s="11"/>
      <c r="H669" s="5"/>
      <c r="I669" s="28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2.5" x14ac:dyDescent="0.25">
      <c r="A670" s="5"/>
      <c r="B670" s="5"/>
      <c r="C670" s="5"/>
      <c r="D670" s="5"/>
      <c r="E670" s="5"/>
      <c r="F670" s="11"/>
      <c r="G670" s="11"/>
      <c r="H670" s="5"/>
      <c r="I670" s="28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2.5" x14ac:dyDescent="0.25">
      <c r="A671" s="5"/>
      <c r="B671" s="5"/>
      <c r="C671" s="5"/>
      <c r="D671" s="5"/>
      <c r="E671" s="5"/>
      <c r="F671" s="11"/>
      <c r="G671" s="11"/>
      <c r="H671" s="5"/>
      <c r="I671" s="28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2.5" x14ac:dyDescent="0.25">
      <c r="A672" s="5"/>
      <c r="B672" s="5"/>
      <c r="C672" s="5"/>
      <c r="D672" s="5"/>
      <c r="E672" s="5"/>
      <c r="F672" s="11"/>
      <c r="G672" s="11"/>
      <c r="H672" s="5"/>
      <c r="I672" s="28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2.5" x14ac:dyDescent="0.25">
      <c r="A673" s="5"/>
      <c r="B673" s="5"/>
      <c r="C673" s="5"/>
      <c r="D673" s="5"/>
      <c r="E673" s="5"/>
      <c r="F673" s="11"/>
      <c r="G673" s="11"/>
      <c r="H673" s="5"/>
      <c r="I673" s="28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2.5" x14ac:dyDescent="0.25">
      <c r="A674" s="5"/>
      <c r="B674" s="5"/>
      <c r="C674" s="5"/>
      <c r="D674" s="5"/>
      <c r="E674" s="5"/>
      <c r="F674" s="11"/>
      <c r="G674" s="11"/>
      <c r="H674" s="5"/>
      <c r="I674" s="28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2.5" x14ac:dyDescent="0.25">
      <c r="A675" s="5"/>
      <c r="B675" s="5"/>
      <c r="C675" s="5"/>
      <c r="D675" s="5"/>
      <c r="E675" s="5"/>
      <c r="F675" s="11"/>
      <c r="G675" s="11"/>
      <c r="H675" s="5"/>
      <c r="I675" s="28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2.5" x14ac:dyDescent="0.25">
      <c r="A676" s="5"/>
      <c r="B676" s="5"/>
      <c r="C676" s="5"/>
      <c r="D676" s="5"/>
      <c r="E676" s="5"/>
      <c r="F676" s="11"/>
      <c r="G676" s="11"/>
      <c r="H676" s="5"/>
      <c r="I676" s="28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2.5" x14ac:dyDescent="0.25">
      <c r="A677" s="5"/>
      <c r="B677" s="5"/>
      <c r="C677" s="5"/>
      <c r="D677" s="5"/>
      <c r="E677" s="5"/>
      <c r="F677" s="11"/>
      <c r="G677" s="11"/>
      <c r="H677" s="5"/>
      <c r="I677" s="28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2.5" x14ac:dyDescent="0.25">
      <c r="A678" s="5"/>
      <c r="B678" s="5"/>
      <c r="C678" s="5"/>
      <c r="D678" s="5"/>
      <c r="E678" s="5"/>
      <c r="F678" s="11"/>
      <c r="G678" s="11"/>
      <c r="H678" s="5"/>
      <c r="I678" s="28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2.5" x14ac:dyDescent="0.25">
      <c r="A679" s="5"/>
      <c r="B679" s="5"/>
      <c r="C679" s="5"/>
      <c r="D679" s="5"/>
      <c r="E679" s="5"/>
      <c r="F679" s="11"/>
      <c r="G679" s="11"/>
      <c r="H679" s="5"/>
      <c r="I679" s="28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2.5" x14ac:dyDescent="0.25">
      <c r="A680" s="5"/>
      <c r="B680" s="5"/>
      <c r="C680" s="5"/>
      <c r="D680" s="5"/>
      <c r="E680" s="5"/>
      <c r="F680" s="11"/>
      <c r="G680" s="11"/>
      <c r="H680" s="5"/>
      <c r="I680" s="28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2.5" x14ac:dyDescent="0.25">
      <c r="A681" s="5"/>
      <c r="B681" s="5"/>
      <c r="C681" s="5"/>
      <c r="D681" s="5"/>
      <c r="E681" s="5"/>
      <c r="F681" s="11"/>
      <c r="G681" s="11"/>
      <c r="H681" s="5"/>
      <c r="I681" s="28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2.5" x14ac:dyDescent="0.25">
      <c r="A682" s="5"/>
      <c r="B682" s="5"/>
      <c r="C682" s="5"/>
      <c r="D682" s="5"/>
      <c r="E682" s="5"/>
      <c r="F682" s="11"/>
      <c r="G682" s="11"/>
      <c r="H682" s="5"/>
      <c r="I682" s="28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2.5" x14ac:dyDescent="0.25">
      <c r="A683" s="5"/>
      <c r="B683" s="5"/>
      <c r="C683" s="5"/>
      <c r="D683" s="5"/>
      <c r="E683" s="5"/>
      <c r="F683" s="11"/>
      <c r="G683" s="11"/>
      <c r="H683" s="5"/>
      <c r="I683" s="28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2.5" x14ac:dyDescent="0.25">
      <c r="A684" s="5"/>
      <c r="B684" s="5"/>
      <c r="C684" s="5"/>
      <c r="D684" s="5"/>
      <c r="E684" s="5"/>
      <c r="F684" s="11"/>
      <c r="G684" s="11"/>
      <c r="H684" s="5"/>
      <c r="I684" s="28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2.5" x14ac:dyDescent="0.25">
      <c r="A685" s="5"/>
      <c r="B685" s="5"/>
      <c r="C685" s="5"/>
      <c r="D685" s="5"/>
      <c r="E685" s="5"/>
      <c r="F685" s="11"/>
      <c r="G685" s="11"/>
      <c r="H685" s="5"/>
      <c r="I685" s="28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2.5" x14ac:dyDescent="0.25">
      <c r="A686" s="5"/>
      <c r="B686" s="5"/>
      <c r="C686" s="5"/>
      <c r="D686" s="5"/>
      <c r="E686" s="5"/>
      <c r="F686" s="11"/>
      <c r="G686" s="11"/>
      <c r="H686" s="5"/>
      <c r="I686" s="28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2.5" x14ac:dyDescent="0.25">
      <c r="A687" s="5"/>
      <c r="B687" s="5"/>
      <c r="C687" s="5"/>
      <c r="D687" s="5"/>
      <c r="E687" s="5"/>
      <c r="F687" s="11"/>
      <c r="G687" s="11"/>
      <c r="H687" s="5"/>
      <c r="I687" s="28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2.5" x14ac:dyDescent="0.25">
      <c r="A688" s="5"/>
      <c r="B688" s="5"/>
      <c r="C688" s="5"/>
      <c r="D688" s="5"/>
      <c r="E688" s="5"/>
      <c r="F688" s="11"/>
      <c r="G688" s="11"/>
      <c r="H688" s="5"/>
      <c r="I688" s="28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2.5" x14ac:dyDescent="0.25">
      <c r="A689" s="5"/>
      <c r="B689" s="5"/>
      <c r="C689" s="5"/>
      <c r="D689" s="5"/>
      <c r="E689" s="5"/>
      <c r="F689" s="11"/>
      <c r="G689" s="11"/>
      <c r="H689" s="5"/>
      <c r="I689" s="28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2.5" x14ac:dyDescent="0.25">
      <c r="A690" s="5"/>
      <c r="B690" s="5"/>
      <c r="C690" s="5"/>
      <c r="D690" s="5"/>
      <c r="E690" s="5"/>
      <c r="F690" s="11"/>
      <c r="G690" s="11"/>
      <c r="H690" s="5"/>
      <c r="I690" s="28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2.5" x14ac:dyDescent="0.25">
      <c r="A691" s="5"/>
      <c r="B691" s="5"/>
      <c r="C691" s="5"/>
      <c r="D691" s="5"/>
      <c r="E691" s="5"/>
      <c r="F691" s="11"/>
      <c r="G691" s="11"/>
      <c r="H691" s="5"/>
      <c r="I691" s="28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2.5" x14ac:dyDescent="0.25">
      <c r="A692" s="5"/>
      <c r="B692" s="5"/>
      <c r="C692" s="5"/>
      <c r="D692" s="5"/>
      <c r="E692" s="5"/>
      <c r="F692" s="11"/>
      <c r="G692" s="11"/>
      <c r="H692" s="5"/>
      <c r="I692" s="28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2.5" x14ac:dyDescent="0.25">
      <c r="A693" s="5"/>
      <c r="B693" s="5"/>
      <c r="C693" s="5"/>
      <c r="D693" s="5"/>
      <c r="E693" s="5"/>
      <c r="F693" s="11"/>
      <c r="G693" s="11"/>
      <c r="H693" s="5"/>
      <c r="I693" s="28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2.5" x14ac:dyDescent="0.25">
      <c r="A694" s="5"/>
      <c r="B694" s="5"/>
      <c r="C694" s="5"/>
      <c r="D694" s="5"/>
      <c r="E694" s="5"/>
      <c r="F694" s="11"/>
      <c r="G694" s="11"/>
      <c r="H694" s="5"/>
      <c r="I694" s="28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2.5" x14ac:dyDescent="0.25">
      <c r="A695" s="5"/>
      <c r="B695" s="5"/>
      <c r="C695" s="5"/>
      <c r="D695" s="5"/>
      <c r="E695" s="5"/>
      <c r="F695" s="11"/>
      <c r="G695" s="11"/>
      <c r="H695" s="5"/>
      <c r="I695" s="28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2.5" x14ac:dyDescent="0.25">
      <c r="A696" s="5"/>
      <c r="B696" s="5"/>
      <c r="C696" s="5"/>
      <c r="D696" s="5"/>
      <c r="E696" s="5"/>
      <c r="F696" s="11"/>
      <c r="G696" s="11"/>
      <c r="H696" s="5"/>
      <c r="I696" s="28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2.5" x14ac:dyDescent="0.25">
      <c r="A697" s="5"/>
      <c r="B697" s="5"/>
      <c r="C697" s="5"/>
      <c r="D697" s="5"/>
      <c r="E697" s="5"/>
      <c r="F697" s="11"/>
      <c r="G697" s="11"/>
      <c r="H697" s="5"/>
      <c r="I697" s="28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2.5" x14ac:dyDescent="0.25">
      <c r="A698" s="5"/>
      <c r="B698" s="5"/>
      <c r="C698" s="5"/>
      <c r="D698" s="5"/>
      <c r="E698" s="5"/>
      <c r="F698" s="11"/>
      <c r="G698" s="11"/>
      <c r="H698" s="5"/>
      <c r="I698" s="28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2.5" x14ac:dyDescent="0.25">
      <c r="A699" s="5"/>
      <c r="B699" s="5"/>
      <c r="C699" s="5"/>
      <c r="D699" s="5"/>
      <c r="E699" s="5"/>
      <c r="F699" s="11"/>
      <c r="G699" s="11"/>
      <c r="H699" s="5"/>
      <c r="I699" s="28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2.5" x14ac:dyDescent="0.25">
      <c r="A700" s="5"/>
      <c r="B700" s="5"/>
      <c r="C700" s="5"/>
      <c r="D700" s="5"/>
      <c r="E700" s="5"/>
      <c r="F700" s="11"/>
      <c r="G700" s="11"/>
      <c r="H700" s="5"/>
      <c r="I700" s="28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2.5" x14ac:dyDescent="0.25">
      <c r="A701" s="5"/>
      <c r="B701" s="5"/>
      <c r="C701" s="5"/>
      <c r="D701" s="5"/>
      <c r="E701" s="5"/>
      <c r="F701" s="11"/>
      <c r="G701" s="11"/>
      <c r="H701" s="5"/>
      <c r="I701" s="28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2.5" x14ac:dyDescent="0.25">
      <c r="A702" s="5"/>
      <c r="B702" s="5"/>
      <c r="C702" s="5"/>
      <c r="D702" s="5"/>
      <c r="E702" s="5"/>
      <c r="F702" s="11"/>
      <c r="G702" s="11"/>
      <c r="H702" s="5"/>
      <c r="I702" s="28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2.5" x14ac:dyDescent="0.25">
      <c r="A703" s="5"/>
      <c r="B703" s="5"/>
      <c r="C703" s="5"/>
      <c r="D703" s="5"/>
      <c r="E703" s="5"/>
      <c r="F703" s="11"/>
      <c r="G703" s="11"/>
      <c r="H703" s="5"/>
      <c r="I703" s="28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2.5" x14ac:dyDescent="0.25">
      <c r="A704" s="5"/>
      <c r="B704" s="5"/>
      <c r="C704" s="5"/>
      <c r="D704" s="5"/>
      <c r="E704" s="5"/>
      <c r="F704" s="11"/>
      <c r="G704" s="11"/>
      <c r="H704" s="5"/>
      <c r="I704" s="28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2.5" x14ac:dyDescent="0.25">
      <c r="A705" s="5"/>
      <c r="B705" s="5"/>
      <c r="C705" s="5"/>
      <c r="D705" s="5"/>
      <c r="E705" s="5"/>
      <c r="F705" s="11"/>
      <c r="G705" s="11"/>
      <c r="H705" s="5"/>
      <c r="I705" s="28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2.5" x14ac:dyDescent="0.25">
      <c r="A706" s="5"/>
      <c r="B706" s="5"/>
      <c r="C706" s="5"/>
      <c r="D706" s="5"/>
      <c r="E706" s="5"/>
      <c r="F706" s="11"/>
      <c r="G706" s="11"/>
      <c r="H706" s="5"/>
      <c r="I706" s="28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2.5" x14ac:dyDescent="0.25">
      <c r="A707" s="5"/>
      <c r="B707" s="5"/>
      <c r="C707" s="5"/>
      <c r="D707" s="5"/>
      <c r="E707" s="5"/>
      <c r="F707" s="11"/>
      <c r="G707" s="11"/>
      <c r="H707" s="5"/>
      <c r="I707" s="28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2.5" x14ac:dyDescent="0.25">
      <c r="A708" s="5"/>
      <c r="B708" s="5"/>
      <c r="C708" s="5"/>
      <c r="D708" s="5"/>
      <c r="E708" s="5"/>
      <c r="F708" s="11"/>
      <c r="G708" s="11"/>
      <c r="H708" s="5"/>
      <c r="I708" s="28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2.5" x14ac:dyDescent="0.25">
      <c r="A709" s="5"/>
      <c r="B709" s="5"/>
      <c r="C709" s="5"/>
      <c r="D709" s="5"/>
      <c r="E709" s="5"/>
      <c r="F709" s="11"/>
      <c r="G709" s="11"/>
      <c r="H709" s="5"/>
      <c r="I709" s="28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2.5" x14ac:dyDescent="0.25">
      <c r="A710" s="5"/>
      <c r="B710" s="5"/>
      <c r="C710" s="5"/>
      <c r="D710" s="5"/>
      <c r="E710" s="5"/>
      <c r="F710" s="11"/>
      <c r="G710" s="11"/>
      <c r="H710" s="5"/>
      <c r="I710" s="28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2.5" x14ac:dyDescent="0.25">
      <c r="A711" s="5"/>
      <c r="B711" s="5"/>
      <c r="C711" s="5"/>
      <c r="D711" s="5"/>
      <c r="E711" s="5"/>
      <c r="F711" s="11"/>
      <c r="G711" s="11"/>
      <c r="H711" s="5"/>
      <c r="I711" s="28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2.5" x14ac:dyDescent="0.25">
      <c r="A712" s="5"/>
      <c r="B712" s="5"/>
      <c r="C712" s="5"/>
      <c r="D712" s="5"/>
      <c r="E712" s="5"/>
      <c r="F712" s="11"/>
      <c r="G712" s="11"/>
      <c r="H712" s="5"/>
      <c r="I712" s="28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2.5" x14ac:dyDescent="0.25">
      <c r="A713" s="5"/>
      <c r="B713" s="5"/>
      <c r="C713" s="5"/>
      <c r="D713" s="5"/>
      <c r="E713" s="5"/>
      <c r="F713" s="11"/>
      <c r="G713" s="11"/>
      <c r="H713" s="5"/>
      <c r="I713" s="28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2.5" x14ac:dyDescent="0.25">
      <c r="A714" s="5"/>
      <c r="B714" s="5"/>
      <c r="C714" s="5"/>
      <c r="D714" s="5"/>
      <c r="E714" s="5"/>
      <c r="F714" s="11"/>
      <c r="G714" s="11"/>
      <c r="H714" s="5"/>
      <c r="I714" s="28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2.5" x14ac:dyDescent="0.25">
      <c r="A715" s="5"/>
      <c r="B715" s="5"/>
      <c r="C715" s="5"/>
      <c r="D715" s="5"/>
      <c r="E715" s="5"/>
      <c r="F715" s="11"/>
      <c r="G715" s="11"/>
      <c r="H715" s="5"/>
      <c r="I715" s="28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2.5" x14ac:dyDescent="0.25">
      <c r="A716" s="5"/>
      <c r="B716" s="5"/>
      <c r="C716" s="5"/>
      <c r="D716" s="5"/>
      <c r="E716" s="5"/>
      <c r="F716" s="11"/>
      <c r="G716" s="11"/>
      <c r="H716" s="5"/>
      <c r="I716" s="28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2.5" x14ac:dyDescent="0.25">
      <c r="A717" s="5"/>
      <c r="B717" s="5"/>
      <c r="C717" s="5"/>
      <c r="D717" s="5"/>
      <c r="E717" s="5"/>
      <c r="F717" s="11"/>
      <c r="G717" s="11"/>
      <c r="H717" s="5"/>
      <c r="I717" s="28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2.5" x14ac:dyDescent="0.25">
      <c r="A718" s="5"/>
      <c r="B718" s="5"/>
      <c r="C718" s="5"/>
      <c r="D718" s="5"/>
      <c r="E718" s="5"/>
      <c r="F718" s="11"/>
      <c r="G718" s="11"/>
      <c r="H718" s="5"/>
      <c r="I718" s="28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2.5" x14ac:dyDescent="0.25">
      <c r="A719" s="5"/>
      <c r="B719" s="5"/>
      <c r="C719" s="5"/>
      <c r="D719" s="5"/>
      <c r="E719" s="5"/>
      <c r="F719" s="11"/>
      <c r="G719" s="11"/>
      <c r="H719" s="5"/>
      <c r="I719" s="28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2.5" x14ac:dyDescent="0.25">
      <c r="A720" s="5"/>
      <c r="B720" s="5"/>
      <c r="C720" s="5"/>
      <c r="D720" s="5"/>
      <c r="E720" s="5"/>
      <c r="F720" s="11"/>
      <c r="G720" s="11"/>
      <c r="H720" s="5"/>
      <c r="I720" s="28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2.5" x14ac:dyDescent="0.25">
      <c r="A721" s="5"/>
      <c r="B721" s="5"/>
      <c r="C721" s="5"/>
      <c r="D721" s="5"/>
      <c r="E721" s="5"/>
      <c r="F721" s="11"/>
      <c r="G721" s="11"/>
      <c r="H721" s="5"/>
      <c r="I721" s="28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2.5" x14ac:dyDescent="0.25">
      <c r="A722" s="5"/>
      <c r="B722" s="5"/>
      <c r="C722" s="5"/>
      <c r="D722" s="5"/>
      <c r="E722" s="5"/>
      <c r="F722" s="11"/>
      <c r="G722" s="11"/>
      <c r="H722" s="5"/>
      <c r="I722" s="28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2.5" x14ac:dyDescent="0.25">
      <c r="A723" s="5"/>
      <c r="B723" s="5"/>
      <c r="C723" s="5"/>
      <c r="D723" s="5"/>
      <c r="E723" s="5"/>
      <c r="F723" s="11"/>
      <c r="G723" s="11"/>
      <c r="H723" s="5"/>
      <c r="I723" s="28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2.5" x14ac:dyDescent="0.25">
      <c r="A724" s="5"/>
      <c r="B724" s="5"/>
      <c r="C724" s="5"/>
      <c r="D724" s="5"/>
      <c r="E724" s="5"/>
      <c r="F724" s="11"/>
      <c r="G724" s="11"/>
      <c r="H724" s="5"/>
      <c r="I724" s="28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2.5" x14ac:dyDescent="0.25">
      <c r="A725" s="5"/>
      <c r="B725" s="5"/>
      <c r="C725" s="5"/>
      <c r="D725" s="5"/>
      <c r="E725" s="5"/>
      <c r="F725" s="11"/>
      <c r="G725" s="11"/>
      <c r="H725" s="5"/>
      <c r="I725" s="28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2.5" x14ac:dyDescent="0.25">
      <c r="A726" s="5"/>
      <c r="B726" s="5"/>
      <c r="C726" s="5"/>
      <c r="D726" s="5"/>
      <c r="E726" s="5"/>
      <c r="F726" s="11"/>
      <c r="G726" s="11"/>
      <c r="H726" s="5"/>
      <c r="I726" s="28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2.5" x14ac:dyDescent="0.25">
      <c r="A727" s="5"/>
      <c r="B727" s="5"/>
      <c r="C727" s="5"/>
      <c r="D727" s="5"/>
      <c r="E727" s="5"/>
      <c r="F727" s="11"/>
      <c r="G727" s="11"/>
      <c r="H727" s="5"/>
      <c r="I727" s="28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2.5" x14ac:dyDescent="0.25">
      <c r="A728" s="5"/>
      <c r="B728" s="5"/>
      <c r="C728" s="5"/>
      <c r="D728" s="5"/>
      <c r="E728" s="5"/>
      <c r="F728" s="11"/>
      <c r="G728" s="11"/>
      <c r="H728" s="5"/>
      <c r="I728" s="28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2.5" x14ac:dyDescent="0.25">
      <c r="A729" s="5"/>
      <c r="B729" s="5"/>
      <c r="C729" s="5"/>
      <c r="D729" s="5"/>
      <c r="E729" s="5"/>
      <c r="F729" s="11"/>
      <c r="G729" s="11"/>
      <c r="H729" s="5"/>
      <c r="I729" s="28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2.5" x14ac:dyDescent="0.25">
      <c r="A730" s="5"/>
      <c r="B730" s="5"/>
      <c r="C730" s="5"/>
      <c r="D730" s="5"/>
      <c r="E730" s="5"/>
      <c r="F730" s="11"/>
      <c r="G730" s="11"/>
      <c r="H730" s="5"/>
      <c r="I730" s="28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2.5" x14ac:dyDescent="0.25">
      <c r="A731" s="5"/>
      <c r="B731" s="5"/>
      <c r="C731" s="5"/>
      <c r="D731" s="5"/>
      <c r="E731" s="5"/>
      <c r="F731" s="11"/>
      <c r="G731" s="11"/>
      <c r="H731" s="5"/>
      <c r="I731" s="28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2.5" x14ac:dyDescent="0.25">
      <c r="A732" s="5"/>
      <c r="B732" s="5"/>
      <c r="C732" s="5"/>
      <c r="D732" s="5"/>
      <c r="E732" s="5"/>
      <c r="F732" s="11"/>
      <c r="G732" s="11"/>
      <c r="H732" s="5"/>
      <c r="I732" s="28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2.5" x14ac:dyDescent="0.25">
      <c r="A733" s="5"/>
      <c r="B733" s="5"/>
      <c r="C733" s="5"/>
      <c r="D733" s="5"/>
      <c r="E733" s="5"/>
      <c r="F733" s="11"/>
      <c r="G733" s="11"/>
      <c r="H733" s="5"/>
      <c r="I733" s="28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2.5" x14ac:dyDescent="0.25">
      <c r="A734" s="5"/>
      <c r="B734" s="5"/>
      <c r="C734" s="5"/>
      <c r="D734" s="5"/>
      <c r="E734" s="5"/>
      <c r="F734" s="11"/>
      <c r="G734" s="11"/>
      <c r="H734" s="5"/>
      <c r="I734" s="28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2.5" x14ac:dyDescent="0.25">
      <c r="A735" s="5"/>
      <c r="B735" s="5"/>
      <c r="C735" s="5"/>
      <c r="D735" s="5"/>
      <c r="E735" s="5"/>
      <c r="F735" s="11"/>
      <c r="G735" s="11"/>
      <c r="H735" s="5"/>
      <c r="I735" s="28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2.5" x14ac:dyDescent="0.25">
      <c r="A736" s="5"/>
      <c r="B736" s="5"/>
      <c r="C736" s="5"/>
      <c r="D736" s="5"/>
      <c r="E736" s="5"/>
      <c r="F736" s="11"/>
      <c r="G736" s="11"/>
      <c r="H736" s="5"/>
      <c r="I736" s="28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2.5" x14ac:dyDescent="0.25">
      <c r="A737" s="5"/>
      <c r="B737" s="5"/>
      <c r="C737" s="5"/>
      <c r="D737" s="5"/>
      <c r="E737" s="5"/>
      <c r="F737" s="11"/>
      <c r="G737" s="11"/>
      <c r="H737" s="5"/>
      <c r="I737" s="28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2.5" x14ac:dyDescent="0.25">
      <c r="A738" s="5"/>
      <c r="B738" s="5"/>
      <c r="C738" s="5"/>
      <c r="D738" s="5"/>
      <c r="E738" s="5"/>
      <c r="F738" s="11"/>
      <c r="G738" s="11"/>
      <c r="H738" s="5"/>
      <c r="I738" s="28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2.5" x14ac:dyDescent="0.25">
      <c r="A739" s="5"/>
      <c r="B739" s="5"/>
      <c r="C739" s="5"/>
      <c r="D739" s="5"/>
      <c r="E739" s="5"/>
      <c r="F739" s="11"/>
      <c r="G739" s="11"/>
      <c r="H739" s="5"/>
      <c r="I739" s="28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2.5" x14ac:dyDescent="0.25">
      <c r="A740" s="5"/>
      <c r="B740" s="5"/>
      <c r="C740" s="5"/>
      <c r="D740" s="5"/>
      <c r="E740" s="5"/>
      <c r="F740" s="11"/>
      <c r="G740" s="11"/>
      <c r="H740" s="5"/>
      <c r="I740" s="28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2.5" x14ac:dyDescent="0.25">
      <c r="A741" s="5"/>
      <c r="B741" s="5"/>
      <c r="C741" s="5"/>
      <c r="D741" s="5"/>
      <c r="E741" s="5"/>
      <c r="F741" s="11"/>
      <c r="G741" s="11"/>
      <c r="H741" s="5"/>
      <c r="I741" s="28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2.5" x14ac:dyDescent="0.25">
      <c r="A742" s="5"/>
      <c r="B742" s="5"/>
      <c r="C742" s="5"/>
      <c r="D742" s="5"/>
      <c r="E742" s="5"/>
      <c r="F742" s="11"/>
      <c r="G742" s="11"/>
      <c r="H742" s="5"/>
      <c r="I742" s="28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2.5" x14ac:dyDescent="0.25">
      <c r="A743" s="5"/>
      <c r="B743" s="5"/>
      <c r="C743" s="5"/>
      <c r="D743" s="5"/>
      <c r="E743" s="5"/>
      <c r="F743" s="11"/>
      <c r="G743" s="11"/>
      <c r="H743" s="5"/>
      <c r="I743" s="28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2.5" x14ac:dyDescent="0.25">
      <c r="A744" s="5"/>
      <c r="B744" s="5"/>
      <c r="C744" s="5"/>
      <c r="D744" s="5"/>
      <c r="E744" s="5"/>
      <c r="F744" s="11"/>
      <c r="G744" s="11"/>
      <c r="H744" s="5"/>
      <c r="I744" s="28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2.5" x14ac:dyDescent="0.25">
      <c r="A745" s="5"/>
      <c r="B745" s="5"/>
      <c r="C745" s="5"/>
      <c r="D745" s="5"/>
      <c r="E745" s="5"/>
      <c r="F745" s="11"/>
      <c r="G745" s="11"/>
      <c r="H745" s="5"/>
      <c r="I745" s="28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2.5" x14ac:dyDescent="0.25">
      <c r="A746" s="5"/>
      <c r="B746" s="5"/>
      <c r="C746" s="5"/>
      <c r="D746" s="5"/>
      <c r="E746" s="5"/>
      <c r="F746" s="11"/>
      <c r="G746" s="11"/>
      <c r="H746" s="5"/>
      <c r="I746" s="28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2.5" x14ac:dyDescent="0.25">
      <c r="A747" s="5"/>
      <c r="B747" s="5"/>
      <c r="C747" s="5"/>
      <c r="D747" s="5"/>
      <c r="E747" s="5"/>
      <c r="F747" s="11"/>
      <c r="G747" s="11"/>
      <c r="H747" s="5"/>
      <c r="I747" s="28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2.5" x14ac:dyDescent="0.25">
      <c r="A748" s="5"/>
      <c r="B748" s="5"/>
      <c r="C748" s="5"/>
      <c r="D748" s="5"/>
      <c r="E748" s="5"/>
      <c r="F748" s="11"/>
      <c r="G748" s="11"/>
      <c r="H748" s="5"/>
      <c r="I748" s="28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2.5" x14ac:dyDescent="0.25">
      <c r="A749" s="5"/>
      <c r="B749" s="5"/>
      <c r="C749" s="5"/>
      <c r="D749" s="5"/>
      <c r="E749" s="5"/>
      <c r="F749" s="11"/>
      <c r="G749" s="11"/>
      <c r="H749" s="5"/>
      <c r="I749" s="28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2.5" x14ac:dyDescent="0.25">
      <c r="A750" s="5"/>
      <c r="B750" s="5"/>
      <c r="C750" s="5"/>
      <c r="D750" s="5"/>
      <c r="E750" s="5"/>
      <c r="F750" s="11"/>
      <c r="G750" s="11"/>
      <c r="H750" s="5"/>
      <c r="I750" s="28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2.5" x14ac:dyDescent="0.25">
      <c r="A751" s="5"/>
      <c r="B751" s="5"/>
      <c r="C751" s="5"/>
      <c r="D751" s="5"/>
      <c r="E751" s="5"/>
      <c r="F751" s="11"/>
      <c r="G751" s="11"/>
      <c r="H751" s="5"/>
      <c r="I751" s="28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2.5" x14ac:dyDescent="0.25">
      <c r="A752" s="5"/>
      <c r="B752" s="5"/>
      <c r="C752" s="5"/>
      <c r="D752" s="5"/>
      <c r="E752" s="5"/>
      <c r="F752" s="11"/>
      <c r="G752" s="11"/>
      <c r="H752" s="5"/>
      <c r="I752" s="28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2.5" x14ac:dyDescent="0.25">
      <c r="A753" s="5"/>
      <c r="B753" s="5"/>
      <c r="C753" s="5"/>
      <c r="D753" s="5"/>
      <c r="E753" s="5"/>
      <c r="F753" s="11"/>
      <c r="G753" s="11"/>
      <c r="H753" s="5"/>
      <c r="I753" s="28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2.5" x14ac:dyDescent="0.25">
      <c r="A754" s="5"/>
      <c r="B754" s="5"/>
      <c r="C754" s="5"/>
      <c r="D754" s="5"/>
      <c r="E754" s="5"/>
      <c r="F754" s="11"/>
      <c r="G754" s="11"/>
      <c r="H754" s="5"/>
      <c r="I754" s="28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2.5" x14ac:dyDescent="0.25">
      <c r="A755" s="5"/>
      <c r="B755" s="5"/>
      <c r="C755" s="5"/>
      <c r="D755" s="5"/>
      <c r="E755" s="5"/>
      <c r="F755" s="11"/>
      <c r="G755" s="11"/>
      <c r="H755" s="5"/>
      <c r="I755" s="28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2.5" x14ac:dyDescent="0.25">
      <c r="A756" s="5"/>
      <c r="B756" s="5"/>
      <c r="C756" s="5"/>
      <c r="D756" s="5"/>
      <c r="E756" s="5"/>
      <c r="F756" s="11"/>
      <c r="G756" s="11"/>
      <c r="H756" s="5"/>
      <c r="I756" s="28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2.5" x14ac:dyDescent="0.25">
      <c r="A757" s="5"/>
      <c r="B757" s="5"/>
      <c r="C757" s="5"/>
      <c r="D757" s="5"/>
      <c r="E757" s="5"/>
      <c r="F757" s="11"/>
      <c r="G757" s="11"/>
      <c r="H757" s="5"/>
      <c r="I757" s="28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2.5" x14ac:dyDescent="0.25">
      <c r="A758" s="5"/>
      <c r="B758" s="5"/>
      <c r="C758" s="5"/>
      <c r="D758" s="5"/>
      <c r="E758" s="5"/>
      <c r="F758" s="11"/>
      <c r="G758" s="11"/>
      <c r="H758" s="5"/>
      <c r="I758" s="28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2.5" x14ac:dyDescent="0.25">
      <c r="A759" s="5"/>
      <c r="B759" s="5"/>
      <c r="C759" s="5"/>
      <c r="D759" s="5"/>
      <c r="E759" s="5"/>
      <c r="F759" s="11"/>
      <c r="G759" s="11"/>
      <c r="H759" s="5"/>
      <c r="I759" s="28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2.5" x14ac:dyDescent="0.25">
      <c r="A760" s="5"/>
      <c r="B760" s="5"/>
      <c r="C760" s="5"/>
      <c r="D760" s="5"/>
      <c r="E760" s="5"/>
      <c r="F760" s="11"/>
      <c r="G760" s="11"/>
      <c r="H760" s="5"/>
      <c r="I760" s="28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2.5" x14ac:dyDescent="0.25">
      <c r="A761" s="5"/>
      <c r="B761" s="5"/>
      <c r="C761" s="5"/>
      <c r="D761" s="5"/>
      <c r="E761" s="5"/>
      <c r="F761" s="11"/>
      <c r="G761" s="11"/>
      <c r="H761" s="5"/>
      <c r="I761" s="28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2.5" x14ac:dyDescent="0.25">
      <c r="A762" s="5"/>
      <c r="B762" s="5"/>
      <c r="C762" s="5"/>
      <c r="D762" s="5"/>
      <c r="E762" s="5"/>
      <c r="F762" s="11"/>
      <c r="G762" s="11"/>
      <c r="H762" s="5"/>
      <c r="I762" s="28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2.5" x14ac:dyDescent="0.25">
      <c r="A763" s="5"/>
      <c r="B763" s="5"/>
      <c r="C763" s="5"/>
      <c r="D763" s="5"/>
      <c r="E763" s="5"/>
      <c r="F763" s="11"/>
      <c r="G763" s="11"/>
      <c r="H763" s="5"/>
      <c r="I763" s="28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2.5" x14ac:dyDescent="0.25">
      <c r="A764" s="5"/>
      <c r="B764" s="5"/>
      <c r="C764" s="5"/>
      <c r="D764" s="5"/>
      <c r="E764" s="5"/>
      <c r="F764" s="11"/>
      <c r="G764" s="11"/>
      <c r="H764" s="5"/>
      <c r="I764" s="28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2.5" x14ac:dyDescent="0.25">
      <c r="A765" s="5"/>
      <c r="B765" s="5"/>
      <c r="C765" s="5"/>
      <c r="D765" s="5"/>
      <c r="E765" s="5"/>
      <c r="F765" s="11"/>
      <c r="G765" s="11"/>
      <c r="H765" s="5"/>
      <c r="I765" s="28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2.5" x14ac:dyDescent="0.25">
      <c r="A766" s="5"/>
      <c r="B766" s="5"/>
      <c r="C766" s="5"/>
      <c r="D766" s="5"/>
      <c r="E766" s="5"/>
      <c r="F766" s="11"/>
      <c r="G766" s="11"/>
      <c r="H766" s="5"/>
      <c r="I766" s="28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2.5" x14ac:dyDescent="0.25">
      <c r="A767" s="5"/>
      <c r="B767" s="5"/>
      <c r="C767" s="5"/>
      <c r="D767" s="5"/>
      <c r="E767" s="5"/>
      <c r="F767" s="11"/>
      <c r="G767" s="11"/>
      <c r="H767" s="5"/>
      <c r="I767" s="28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2.5" x14ac:dyDescent="0.25">
      <c r="A768" s="5"/>
      <c r="B768" s="5"/>
      <c r="C768" s="5"/>
      <c r="D768" s="5"/>
      <c r="E768" s="5"/>
      <c r="F768" s="11"/>
      <c r="G768" s="11"/>
      <c r="H768" s="5"/>
      <c r="I768" s="28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2.5" x14ac:dyDescent="0.25">
      <c r="A769" s="5"/>
      <c r="B769" s="5"/>
      <c r="C769" s="5"/>
      <c r="D769" s="5"/>
      <c r="E769" s="5"/>
      <c r="F769" s="11"/>
      <c r="G769" s="11"/>
      <c r="H769" s="5"/>
      <c r="I769" s="28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2.5" x14ac:dyDescent="0.25">
      <c r="A770" s="5"/>
      <c r="B770" s="5"/>
      <c r="C770" s="5"/>
      <c r="D770" s="5"/>
      <c r="E770" s="5"/>
      <c r="F770" s="11"/>
      <c r="G770" s="11"/>
      <c r="H770" s="5"/>
      <c r="I770" s="28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2.5" x14ac:dyDescent="0.25">
      <c r="A771" s="5"/>
      <c r="B771" s="5"/>
      <c r="C771" s="5"/>
      <c r="D771" s="5"/>
      <c r="E771" s="5"/>
      <c r="F771" s="11"/>
      <c r="G771" s="11"/>
      <c r="H771" s="5"/>
      <c r="I771" s="28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2.5" x14ac:dyDescent="0.25">
      <c r="A772" s="5"/>
      <c r="B772" s="5"/>
      <c r="C772" s="5"/>
      <c r="D772" s="5"/>
      <c r="E772" s="5"/>
      <c r="F772" s="11"/>
      <c r="G772" s="11"/>
      <c r="H772" s="5"/>
      <c r="I772" s="28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2.5" x14ac:dyDescent="0.25">
      <c r="A773" s="5"/>
      <c r="B773" s="5"/>
      <c r="C773" s="5"/>
      <c r="D773" s="5"/>
      <c r="E773" s="5"/>
      <c r="F773" s="11"/>
      <c r="G773" s="11"/>
      <c r="H773" s="5"/>
      <c r="I773" s="28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2.5" x14ac:dyDescent="0.25">
      <c r="A774" s="5"/>
      <c r="B774" s="5"/>
      <c r="C774" s="5"/>
      <c r="D774" s="5"/>
      <c r="E774" s="5"/>
      <c r="F774" s="11"/>
      <c r="G774" s="11"/>
      <c r="H774" s="5"/>
      <c r="I774" s="28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2.5" x14ac:dyDescent="0.25">
      <c r="A775" s="5"/>
      <c r="B775" s="5"/>
      <c r="C775" s="5"/>
      <c r="D775" s="5"/>
      <c r="E775" s="5"/>
      <c r="F775" s="11"/>
      <c r="G775" s="11"/>
      <c r="H775" s="5"/>
      <c r="I775" s="28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2.5" x14ac:dyDescent="0.25">
      <c r="A776" s="5"/>
      <c r="B776" s="5"/>
      <c r="C776" s="5"/>
      <c r="D776" s="5"/>
      <c r="E776" s="5"/>
      <c r="F776" s="11"/>
      <c r="G776" s="11"/>
      <c r="H776" s="5"/>
      <c r="I776" s="28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2.5" x14ac:dyDescent="0.25">
      <c r="A777" s="5"/>
      <c r="B777" s="5"/>
      <c r="C777" s="5"/>
      <c r="D777" s="5"/>
      <c r="E777" s="5"/>
      <c r="F777" s="11"/>
      <c r="G777" s="11"/>
      <c r="H777" s="5"/>
      <c r="I777" s="28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2.5" x14ac:dyDescent="0.25">
      <c r="A778" s="5"/>
      <c r="B778" s="5"/>
      <c r="C778" s="5"/>
      <c r="D778" s="5"/>
      <c r="E778" s="5"/>
      <c r="F778" s="11"/>
      <c r="G778" s="11"/>
      <c r="H778" s="5"/>
      <c r="I778" s="28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2.5" x14ac:dyDescent="0.25">
      <c r="A779" s="5"/>
      <c r="B779" s="5"/>
      <c r="C779" s="5"/>
      <c r="D779" s="5"/>
      <c r="E779" s="5"/>
      <c r="F779" s="11"/>
      <c r="G779" s="11"/>
      <c r="H779" s="5"/>
      <c r="I779" s="28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2.5" x14ac:dyDescent="0.25">
      <c r="A780" s="5"/>
      <c r="B780" s="5"/>
      <c r="C780" s="5"/>
      <c r="D780" s="5"/>
      <c r="E780" s="5"/>
      <c r="F780" s="11"/>
      <c r="G780" s="11"/>
      <c r="H780" s="5"/>
      <c r="I780" s="28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2.5" x14ac:dyDescent="0.25">
      <c r="A781" s="5"/>
      <c r="B781" s="5"/>
      <c r="C781" s="5"/>
      <c r="D781" s="5"/>
      <c r="E781" s="5"/>
      <c r="F781" s="11"/>
      <c r="G781" s="11"/>
      <c r="H781" s="5"/>
      <c r="I781" s="28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2.5" x14ac:dyDescent="0.25">
      <c r="A782" s="5"/>
      <c r="B782" s="5"/>
      <c r="C782" s="5"/>
      <c r="D782" s="5"/>
      <c r="E782" s="5"/>
      <c r="F782" s="11"/>
      <c r="G782" s="11"/>
      <c r="H782" s="5"/>
      <c r="I782" s="28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2.5" x14ac:dyDescent="0.25">
      <c r="A783" s="5"/>
      <c r="B783" s="5"/>
      <c r="C783" s="5"/>
      <c r="D783" s="5"/>
      <c r="E783" s="5"/>
      <c r="F783" s="11"/>
      <c r="G783" s="11"/>
      <c r="H783" s="5"/>
      <c r="I783" s="28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2.5" x14ac:dyDescent="0.25">
      <c r="A784" s="5"/>
      <c r="B784" s="5"/>
      <c r="C784" s="5"/>
      <c r="D784" s="5"/>
      <c r="E784" s="5"/>
      <c r="F784" s="11"/>
      <c r="G784" s="11"/>
      <c r="H784" s="5"/>
      <c r="I784" s="28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2.5" x14ac:dyDescent="0.25">
      <c r="A785" s="5"/>
      <c r="B785" s="5"/>
      <c r="C785" s="5"/>
      <c r="D785" s="5"/>
      <c r="E785" s="5"/>
      <c r="F785" s="11"/>
      <c r="G785" s="11"/>
      <c r="H785" s="5"/>
      <c r="I785" s="28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2.5" x14ac:dyDescent="0.25">
      <c r="A786" s="5"/>
      <c r="B786" s="5"/>
      <c r="C786" s="5"/>
      <c r="D786" s="5"/>
      <c r="E786" s="5"/>
      <c r="F786" s="11"/>
      <c r="G786" s="11"/>
      <c r="H786" s="5"/>
      <c r="I786" s="28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2.5" x14ac:dyDescent="0.25">
      <c r="A787" s="5"/>
      <c r="B787" s="5"/>
      <c r="C787" s="5"/>
      <c r="D787" s="5"/>
      <c r="E787" s="5"/>
      <c r="F787" s="11"/>
      <c r="G787" s="11"/>
      <c r="H787" s="5"/>
      <c r="I787" s="28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2.5" x14ac:dyDescent="0.25">
      <c r="A788" s="5"/>
      <c r="B788" s="5"/>
      <c r="C788" s="5"/>
      <c r="D788" s="5"/>
      <c r="E788" s="5"/>
      <c r="F788" s="11"/>
      <c r="G788" s="11"/>
      <c r="H788" s="5"/>
      <c r="I788" s="28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2.5" x14ac:dyDescent="0.25">
      <c r="A789" s="5"/>
      <c r="B789" s="5"/>
      <c r="C789" s="5"/>
      <c r="D789" s="5"/>
      <c r="E789" s="5"/>
      <c r="F789" s="11"/>
      <c r="G789" s="11"/>
      <c r="H789" s="5"/>
      <c r="I789" s="28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2.5" x14ac:dyDescent="0.25">
      <c r="A790" s="5"/>
      <c r="B790" s="5"/>
      <c r="C790" s="5"/>
      <c r="D790" s="5"/>
      <c r="E790" s="5"/>
      <c r="F790" s="11"/>
      <c r="G790" s="11"/>
      <c r="H790" s="5"/>
      <c r="I790" s="28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2.5" x14ac:dyDescent="0.25">
      <c r="A791" s="5"/>
      <c r="B791" s="5"/>
      <c r="C791" s="5"/>
      <c r="D791" s="5"/>
      <c r="E791" s="5"/>
      <c r="F791" s="11"/>
      <c r="G791" s="11"/>
      <c r="H791" s="5"/>
      <c r="I791" s="28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2.5" x14ac:dyDescent="0.25">
      <c r="A792" s="5"/>
      <c r="B792" s="5"/>
      <c r="C792" s="5"/>
      <c r="D792" s="5"/>
      <c r="E792" s="5"/>
      <c r="F792" s="11"/>
      <c r="G792" s="11"/>
      <c r="H792" s="5"/>
      <c r="I792" s="28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2.5" x14ac:dyDescent="0.25">
      <c r="A793" s="5"/>
      <c r="B793" s="5"/>
      <c r="C793" s="5"/>
      <c r="D793" s="5"/>
      <c r="E793" s="5"/>
      <c r="F793" s="11"/>
      <c r="G793" s="11"/>
      <c r="H793" s="5"/>
      <c r="I793" s="28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2.5" x14ac:dyDescent="0.25">
      <c r="A794" s="5"/>
      <c r="B794" s="5"/>
      <c r="C794" s="5"/>
      <c r="D794" s="5"/>
      <c r="E794" s="5"/>
      <c r="F794" s="11"/>
      <c r="G794" s="11"/>
      <c r="H794" s="5"/>
      <c r="I794" s="28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2.5" x14ac:dyDescent="0.25">
      <c r="A795" s="5"/>
      <c r="B795" s="5"/>
      <c r="C795" s="5"/>
      <c r="D795" s="5"/>
      <c r="E795" s="5"/>
      <c r="F795" s="11"/>
      <c r="G795" s="11"/>
      <c r="H795" s="5"/>
      <c r="I795" s="28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2.5" x14ac:dyDescent="0.25">
      <c r="A796" s="5"/>
      <c r="B796" s="5"/>
      <c r="C796" s="5"/>
      <c r="D796" s="5"/>
      <c r="E796" s="5"/>
      <c r="F796" s="11"/>
      <c r="G796" s="11"/>
      <c r="H796" s="5"/>
      <c r="I796" s="28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2.5" x14ac:dyDescent="0.25">
      <c r="A797" s="5"/>
      <c r="B797" s="5"/>
      <c r="C797" s="5"/>
      <c r="D797" s="5"/>
      <c r="E797" s="5"/>
      <c r="F797" s="11"/>
      <c r="G797" s="11"/>
      <c r="H797" s="5"/>
      <c r="I797" s="28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2.5" x14ac:dyDescent="0.25">
      <c r="A798" s="5"/>
      <c r="B798" s="5"/>
      <c r="C798" s="5"/>
      <c r="D798" s="5"/>
      <c r="E798" s="5"/>
      <c r="F798" s="11"/>
      <c r="G798" s="11"/>
      <c r="H798" s="5"/>
      <c r="I798" s="28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2.5" x14ac:dyDescent="0.25">
      <c r="A799" s="5"/>
      <c r="B799" s="5"/>
      <c r="C799" s="5"/>
      <c r="D799" s="5"/>
      <c r="E799" s="5"/>
      <c r="F799" s="11"/>
      <c r="G799" s="11"/>
      <c r="H799" s="5"/>
      <c r="I799" s="28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2.5" x14ac:dyDescent="0.25">
      <c r="A800" s="5"/>
      <c r="B800" s="5"/>
      <c r="C800" s="5"/>
      <c r="D800" s="5"/>
      <c r="E800" s="5"/>
      <c r="F800" s="11"/>
      <c r="G800" s="11"/>
      <c r="H800" s="5"/>
      <c r="I800" s="28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2.5" x14ac:dyDescent="0.25">
      <c r="A801" s="5"/>
      <c r="B801" s="5"/>
      <c r="C801" s="5"/>
      <c r="D801" s="5"/>
      <c r="E801" s="5"/>
      <c r="F801" s="11"/>
      <c r="G801" s="11"/>
      <c r="H801" s="5"/>
      <c r="I801" s="28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2.5" x14ac:dyDescent="0.25">
      <c r="A802" s="5"/>
      <c r="B802" s="5"/>
      <c r="C802" s="5"/>
      <c r="D802" s="5"/>
      <c r="E802" s="5"/>
      <c r="F802" s="11"/>
      <c r="G802" s="11"/>
      <c r="H802" s="5"/>
      <c r="I802" s="28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2.5" x14ac:dyDescent="0.25">
      <c r="A803" s="5"/>
      <c r="B803" s="5"/>
      <c r="C803" s="5"/>
      <c r="D803" s="5"/>
      <c r="E803" s="5"/>
      <c r="F803" s="11"/>
      <c r="G803" s="11"/>
      <c r="H803" s="5"/>
      <c r="I803" s="28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2.5" x14ac:dyDescent="0.25">
      <c r="A804" s="5"/>
      <c r="B804" s="5"/>
      <c r="C804" s="5"/>
      <c r="D804" s="5"/>
      <c r="E804" s="5"/>
      <c r="F804" s="11"/>
      <c r="G804" s="11"/>
      <c r="H804" s="5"/>
      <c r="I804" s="28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2.5" x14ac:dyDescent="0.25">
      <c r="A805" s="5"/>
      <c r="B805" s="5"/>
      <c r="C805" s="5"/>
      <c r="D805" s="5"/>
      <c r="E805" s="5"/>
      <c r="F805" s="11"/>
      <c r="G805" s="11"/>
      <c r="H805" s="5"/>
      <c r="I805" s="28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2.5" x14ac:dyDescent="0.25">
      <c r="A806" s="5"/>
      <c r="B806" s="5"/>
      <c r="C806" s="5"/>
      <c r="D806" s="5"/>
      <c r="E806" s="5"/>
      <c r="F806" s="11"/>
      <c r="G806" s="11"/>
      <c r="H806" s="5"/>
      <c r="I806" s="28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2.5" x14ac:dyDescent="0.25">
      <c r="A807" s="5"/>
      <c r="B807" s="5"/>
      <c r="C807" s="5"/>
      <c r="D807" s="5"/>
      <c r="E807" s="5"/>
      <c r="F807" s="11"/>
      <c r="G807" s="11"/>
      <c r="H807" s="5"/>
      <c r="I807" s="28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2.5" x14ac:dyDescent="0.25">
      <c r="A808" s="5"/>
      <c r="B808" s="5"/>
      <c r="C808" s="5"/>
      <c r="D808" s="5"/>
      <c r="E808" s="5"/>
      <c r="F808" s="11"/>
      <c r="G808" s="11"/>
      <c r="H808" s="5"/>
      <c r="I808" s="28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2.5" x14ac:dyDescent="0.25">
      <c r="A809" s="5"/>
      <c r="B809" s="5"/>
      <c r="C809" s="5"/>
      <c r="D809" s="5"/>
      <c r="E809" s="5"/>
      <c r="F809" s="11"/>
      <c r="G809" s="11"/>
      <c r="H809" s="5"/>
      <c r="I809" s="28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2.5" x14ac:dyDescent="0.25">
      <c r="A810" s="5"/>
      <c r="B810" s="5"/>
      <c r="C810" s="5"/>
      <c r="D810" s="5"/>
      <c r="E810" s="5"/>
      <c r="F810" s="11"/>
      <c r="G810" s="11"/>
      <c r="H810" s="5"/>
      <c r="I810" s="28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2.5" x14ac:dyDescent="0.25">
      <c r="A811" s="5"/>
      <c r="B811" s="5"/>
      <c r="C811" s="5"/>
      <c r="D811" s="5"/>
      <c r="E811" s="5"/>
      <c r="F811" s="11"/>
      <c r="G811" s="11"/>
      <c r="H811" s="5"/>
      <c r="I811" s="28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2.5" x14ac:dyDescent="0.25">
      <c r="A812" s="5"/>
      <c r="B812" s="5"/>
      <c r="C812" s="5"/>
      <c r="D812" s="5"/>
      <c r="E812" s="5"/>
      <c r="F812" s="11"/>
      <c r="G812" s="11"/>
      <c r="H812" s="5"/>
      <c r="I812" s="28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2.5" x14ac:dyDescent="0.25">
      <c r="A813" s="5"/>
      <c r="B813" s="5"/>
      <c r="C813" s="5"/>
      <c r="D813" s="5"/>
      <c r="E813" s="5"/>
      <c r="F813" s="11"/>
      <c r="G813" s="11"/>
      <c r="H813" s="5"/>
      <c r="I813" s="28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2.5" x14ac:dyDescent="0.25">
      <c r="A814" s="5"/>
      <c r="B814" s="5"/>
      <c r="C814" s="5"/>
      <c r="D814" s="5"/>
      <c r="E814" s="5"/>
      <c r="F814" s="11"/>
      <c r="G814" s="11"/>
      <c r="H814" s="5"/>
      <c r="I814" s="28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2.5" x14ac:dyDescent="0.25">
      <c r="A815" s="5"/>
      <c r="B815" s="5"/>
      <c r="C815" s="5"/>
      <c r="D815" s="5"/>
      <c r="E815" s="5"/>
      <c r="F815" s="11"/>
      <c r="G815" s="11"/>
      <c r="H815" s="5"/>
      <c r="I815" s="28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2.5" x14ac:dyDescent="0.25">
      <c r="A816" s="5"/>
      <c r="B816" s="5"/>
      <c r="C816" s="5"/>
      <c r="D816" s="5"/>
      <c r="E816" s="5"/>
      <c r="F816" s="11"/>
      <c r="G816" s="11"/>
      <c r="H816" s="5"/>
      <c r="I816" s="28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2.5" x14ac:dyDescent="0.25">
      <c r="A817" s="5"/>
      <c r="B817" s="5"/>
      <c r="C817" s="5"/>
      <c r="D817" s="5"/>
      <c r="E817" s="5"/>
      <c r="F817" s="11"/>
      <c r="G817" s="11"/>
      <c r="H817" s="5"/>
      <c r="I817" s="28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2.5" x14ac:dyDescent="0.25">
      <c r="A818" s="5"/>
      <c r="B818" s="5"/>
      <c r="C818" s="5"/>
      <c r="D818" s="5"/>
      <c r="E818" s="5"/>
      <c r="F818" s="11"/>
      <c r="G818" s="11"/>
      <c r="H818" s="5"/>
      <c r="I818" s="28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2.5" x14ac:dyDescent="0.25">
      <c r="A819" s="5"/>
      <c r="B819" s="5"/>
      <c r="C819" s="5"/>
      <c r="D819" s="5"/>
      <c r="E819" s="5"/>
      <c r="F819" s="11"/>
      <c r="G819" s="11"/>
      <c r="H819" s="5"/>
      <c r="I819" s="28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2.5" x14ac:dyDescent="0.25">
      <c r="A820" s="5"/>
      <c r="B820" s="5"/>
      <c r="C820" s="5"/>
      <c r="D820" s="5"/>
      <c r="E820" s="5"/>
      <c r="F820" s="11"/>
      <c r="G820" s="11"/>
      <c r="H820" s="5"/>
      <c r="I820" s="28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2.5" x14ac:dyDescent="0.25">
      <c r="A821" s="5"/>
      <c r="B821" s="5"/>
      <c r="C821" s="5"/>
      <c r="D821" s="5"/>
      <c r="E821" s="5"/>
      <c r="F821" s="11"/>
      <c r="G821" s="11"/>
      <c r="H821" s="5"/>
      <c r="I821" s="28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2.5" x14ac:dyDescent="0.25">
      <c r="A822" s="5"/>
      <c r="B822" s="5"/>
      <c r="C822" s="5"/>
      <c r="D822" s="5"/>
      <c r="E822" s="5"/>
      <c r="F822" s="11"/>
      <c r="G822" s="11"/>
      <c r="H822" s="5"/>
      <c r="I822" s="28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2.5" x14ac:dyDescent="0.25">
      <c r="A823" s="5"/>
      <c r="B823" s="5"/>
      <c r="C823" s="5"/>
      <c r="D823" s="5"/>
      <c r="E823" s="5"/>
      <c r="F823" s="11"/>
      <c r="G823" s="11"/>
      <c r="H823" s="5"/>
      <c r="I823" s="28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2.5" x14ac:dyDescent="0.25">
      <c r="A824" s="5"/>
      <c r="B824" s="5"/>
      <c r="C824" s="5"/>
      <c r="D824" s="5"/>
      <c r="E824" s="5"/>
      <c r="F824" s="11"/>
      <c r="G824" s="11"/>
      <c r="H824" s="5"/>
      <c r="I824" s="28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2.5" x14ac:dyDescent="0.25">
      <c r="A825" s="5"/>
      <c r="B825" s="5"/>
      <c r="C825" s="5"/>
      <c r="D825" s="5"/>
      <c r="E825" s="5"/>
      <c r="F825" s="11"/>
      <c r="G825" s="11"/>
      <c r="H825" s="5"/>
      <c r="I825" s="28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2.5" x14ac:dyDescent="0.25">
      <c r="A826" s="5"/>
      <c r="B826" s="5"/>
      <c r="C826" s="5"/>
      <c r="D826" s="5"/>
      <c r="E826" s="5"/>
      <c r="F826" s="11"/>
      <c r="G826" s="11"/>
      <c r="H826" s="5"/>
      <c r="I826" s="28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2.5" x14ac:dyDescent="0.25">
      <c r="A827" s="5"/>
      <c r="B827" s="5"/>
      <c r="C827" s="5"/>
      <c r="D827" s="5"/>
      <c r="E827" s="5"/>
      <c r="F827" s="11"/>
      <c r="G827" s="11"/>
      <c r="H827" s="5"/>
      <c r="I827" s="28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2.5" x14ac:dyDescent="0.25">
      <c r="A828" s="5"/>
      <c r="B828" s="5"/>
      <c r="C828" s="5"/>
      <c r="D828" s="5"/>
      <c r="E828" s="5"/>
      <c r="F828" s="11"/>
      <c r="G828" s="11"/>
      <c r="H828" s="5"/>
      <c r="I828" s="28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2.5" x14ac:dyDescent="0.25">
      <c r="A829" s="5"/>
      <c r="B829" s="5"/>
      <c r="C829" s="5"/>
      <c r="D829" s="5"/>
      <c r="E829" s="5"/>
      <c r="F829" s="11"/>
      <c r="G829" s="11"/>
      <c r="H829" s="5"/>
      <c r="I829" s="28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2.5" x14ac:dyDescent="0.25">
      <c r="A830" s="5"/>
      <c r="B830" s="5"/>
      <c r="C830" s="5"/>
      <c r="D830" s="5"/>
      <c r="E830" s="5"/>
      <c r="F830" s="11"/>
      <c r="G830" s="11"/>
      <c r="H830" s="5"/>
      <c r="I830" s="28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2.5" x14ac:dyDescent="0.25">
      <c r="A831" s="5"/>
      <c r="B831" s="5"/>
      <c r="C831" s="5"/>
      <c r="D831" s="5"/>
      <c r="E831" s="5"/>
      <c r="F831" s="11"/>
      <c r="G831" s="11"/>
      <c r="H831" s="5"/>
      <c r="I831" s="28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2.5" x14ac:dyDescent="0.25">
      <c r="A832" s="5"/>
      <c r="B832" s="5"/>
      <c r="C832" s="5"/>
      <c r="D832" s="5"/>
      <c r="E832" s="5"/>
      <c r="F832" s="11"/>
      <c r="G832" s="11"/>
      <c r="H832" s="5"/>
      <c r="I832" s="28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2.5" x14ac:dyDescent="0.25">
      <c r="A833" s="5"/>
      <c r="B833" s="5"/>
      <c r="C833" s="5"/>
      <c r="D833" s="5"/>
      <c r="E833" s="5"/>
      <c r="F833" s="11"/>
      <c r="G833" s="11"/>
      <c r="H833" s="5"/>
      <c r="I833" s="28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2.5" x14ac:dyDescent="0.25">
      <c r="A834" s="5"/>
      <c r="B834" s="5"/>
      <c r="C834" s="5"/>
      <c r="D834" s="5"/>
      <c r="E834" s="5"/>
      <c r="F834" s="11"/>
      <c r="G834" s="11"/>
      <c r="H834" s="5"/>
      <c r="I834" s="28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2.5" x14ac:dyDescent="0.25">
      <c r="A835" s="5"/>
      <c r="B835" s="5"/>
      <c r="C835" s="5"/>
      <c r="D835" s="5"/>
      <c r="E835" s="5"/>
      <c r="F835" s="11"/>
      <c r="G835" s="11"/>
      <c r="H835" s="5"/>
      <c r="I835" s="28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2.5" x14ac:dyDescent="0.25">
      <c r="A836" s="5"/>
      <c r="B836" s="5"/>
      <c r="C836" s="5"/>
      <c r="D836" s="5"/>
      <c r="E836" s="5"/>
      <c r="F836" s="11"/>
      <c r="G836" s="11"/>
      <c r="H836" s="5"/>
      <c r="I836" s="28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2.5" x14ac:dyDescent="0.25">
      <c r="A837" s="5"/>
      <c r="B837" s="5"/>
      <c r="C837" s="5"/>
      <c r="D837" s="5"/>
      <c r="E837" s="5"/>
      <c r="F837" s="11"/>
      <c r="G837" s="11"/>
      <c r="H837" s="5"/>
      <c r="I837" s="28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2.5" x14ac:dyDescent="0.25">
      <c r="A838" s="5"/>
      <c r="B838" s="5"/>
      <c r="C838" s="5"/>
      <c r="D838" s="5"/>
      <c r="E838" s="5"/>
      <c r="F838" s="11"/>
      <c r="G838" s="11"/>
      <c r="H838" s="5"/>
      <c r="I838" s="28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2.5" x14ac:dyDescent="0.25">
      <c r="A839" s="5"/>
      <c r="B839" s="5"/>
      <c r="C839" s="5"/>
      <c r="D839" s="5"/>
      <c r="E839" s="5"/>
      <c r="F839" s="11"/>
      <c r="G839" s="11"/>
      <c r="H839" s="5"/>
      <c r="I839" s="28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2.5" x14ac:dyDescent="0.25">
      <c r="A840" s="5"/>
      <c r="B840" s="5"/>
      <c r="C840" s="5"/>
      <c r="D840" s="5"/>
      <c r="E840" s="5"/>
      <c r="F840" s="11"/>
      <c r="G840" s="11"/>
      <c r="H840" s="5"/>
      <c r="I840" s="28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2.5" x14ac:dyDescent="0.25">
      <c r="A841" s="5"/>
      <c r="B841" s="5"/>
      <c r="C841" s="5"/>
      <c r="D841" s="5"/>
      <c r="E841" s="5"/>
      <c r="F841" s="11"/>
      <c r="G841" s="11"/>
      <c r="H841" s="5"/>
      <c r="I841" s="28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2.5" x14ac:dyDescent="0.25">
      <c r="A842" s="5"/>
      <c r="B842" s="5"/>
      <c r="C842" s="5"/>
      <c r="D842" s="5"/>
      <c r="E842" s="5"/>
      <c r="F842" s="11"/>
      <c r="G842" s="11"/>
      <c r="H842" s="5"/>
      <c r="I842" s="28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2.5" x14ac:dyDescent="0.25">
      <c r="A843" s="5"/>
      <c r="B843" s="5"/>
      <c r="C843" s="5"/>
      <c r="D843" s="5"/>
      <c r="E843" s="5"/>
      <c r="F843" s="11"/>
      <c r="G843" s="11"/>
      <c r="H843" s="5"/>
      <c r="I843" s="28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2.5" x14ac:dyDescent="0.25">
      <c r="A844" s="5"/>
      <c r="B844" s="5"/>
      <c r="C844" s="5"/>
      <c r="D844" s="5"/>
      <c r="E844" s="5"/>
      <c r="F844" s="11"/>
      <c r="G844" s="11"/>
      <c r="H844" s="5"/>
      <c r="I844" s="28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2.5" x14ac:dyDescent="0.25">
      <c r="A845" s="5"/>
      <c r="B845" s="5"/>
      <c r="C845" s="5"/>
      <c r="D845" s="5"/>
      <c r="E845" s="5"/>
      <c r="F845" s="11"/>
      <c r="G845" s="11"/>
      <c r="H845" s="5"/>
      <c r="I845" s="28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2.5" x14ac:dyDescent="0.25">
      <c r="A846" s="5"/>
      <c r="B846" s="5"/>
      <c r="C846" s="5"/>
      <c r="D846" s="5"/>
      <c r="E846" s="5"/>
      <c r="F846" s="11"/>
      <c r="G846" s="11"/>
      <c r="H846" s="5"/>
      <c r="I846" s="28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2.5" x14ac:dyDescent="0.25">
      <c r="A847" s="5"/>
      <c r="B847" s="5"/>
      <c r="C847" s="5"/>
      <c r="D847" s="5"/>
      <c r="E847" s="5"/>
      <c r="F847" s="11"/>
      <c r="G847" s="11"/>
      <c r="H847" s="5"/>
      <c r="I847" s="28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2.5" x14ac:dyDescent="0.25">
      <c r="A848" s="5"/>
      <c r="B848" s="5"/>
      <c r="C848" s="5"/>
      <c r="D848" s="5"/>
      <c r="E848" s="5"/>
      <c r="F848" s="11"/>
      <c r="G848" s="11"/>
      <c r="H848" s="5"/>
      <c r="I848" s="28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2.5" x14ac:dyDescent="0.25">
      <c r="A849" s="5"/>
      <c r="B849" s="5"/>
      <c r="C849" s="5"/>
      <c r="D849" s="5"/>
      <c r="E849" s="5"/>
      <c r="F849" s="11"/>
      <c r="G849" s="11"/>
      <c r="H849" s="5"/>
      <c r="I849" s="28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2.5" x14ac:dyDescent="0.25">
      <c r="A850" s="5"/>
      <c r="B850" s="5"/>
      <c r="C850" s="5"/>
      <c r="D850" s="5"/>
      <c r="E850" s="5"/>
      <c r="F850" s="11"/>
      <c r="G850" s="11"/>
      <c r="H850" s="5"/>
      <c r="I850" s="28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2.5" x14ac:dyDescent="0.25">
      <c r="A851" s="5"/>
      <c r="B851" s="5"/>
      <c r="C851" s="5"/>
      <c r="D851" s="5"/>
      <c r="E851" s="5"/>
      <c r="F851" s="11"/>
      <c r="G851" s="11"/>
      <c r="H851" s="5"/>
      <c r="I851" s="28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2.5" x14ac:dyDescent="0.25">
      <c r="A852" s="5"/>
      <c r="B852" s="5"/>
      <c r="C852" s="5"/>
      <c r="D852" s="5"/>
      <c r="E852" s="5"/>
      <c r="F852" s="11"/>
      <c r="G852" s="11"/>
      <c r="H852" s="5"/>
      <c r="I852" s="28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2.5" x14ac:dyDescent="0.25">
      <c r="A853" s="5"/>
      <c r="B853" s="5"/>
      <c r="C853" s="5"/>
      <c r="D853" s="5"/>
      <c r="E853" s="5"/>
      <c r="F853" s="11"/>
      <c r="G853" s="11"/>
      <c r="H853" s="5"/>
      <c r="I853" s="28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2.5" x14ac:dyDescent="0.25">
      <c r="A854" s="5"/>
      <c r="B854" s="5"/>
      <c r="C854" s="5"/>
      <c r="D854" s="5"/>
      <c r="E854" s="5"/>
      <c r="F854" s="11"/>
      <c r="G854" s="11"/>
      <c r="H854" s="5"/>
      <c r="I854" s="28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2.5" x14ac:dyDescent="0.25">
      <c r="A855" s="5"/>
      <c r="B855" s="5"/>
      <c r="C855" s="5"/>
      <c r="D855" s="5"/>
      <c r="E855" s="5"/>
      <c r="F855" s="11"/>
      <c r="G855" s="11"/>
      <c r="H855" s="5"/>
      <c r="I855" s="28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2.5" x14ac:dyDescent="0.25">
      <c r="A856" s="5"/>
      <c r="B856" s="5"/>
      <c r="C856" s="5"/>
      <c r="D856" s="5"/>
      <c r="E856" s="5"/>
      <c r="F856" s="11"/>
      <c r="G856" s="11"/>
      <c r="H856" s="5"/>
      <c r="I856" s="28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2.5" x14ac:dyDescent="0.25">
      <c r="A857" s="5"/>
      <c r="B857" s="5"/>
      <c r="C857" s="5"/>
      <c r="D857" s="5"/>
      <c r="E857" s="5"/>
      <c r="F857" s="11"/>
      <c r="G857" s="11"/>
      <c r="H857" s="5"/>
      <c r="I857" s="28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2.5" x14ac:dyDescent="0.25">
      <c r="A858" s="5"/>
      <c r="B858" s="5"/>
      <c r="C858" s="5"/>
      <c r="D858" s="5"/>
      <c r="E858" s="5"/>
      <c r="F858" s="11"/>
      <c r="G858" s="11"/>
      <c r="H858" s="5"/>
      <c r="I858" s="28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2.5" x14ac:dyDescent="0.25">
      <c r="A859" s="5"/>
      <c r="B859" s="5"/>
      <c r="C859" s="5"/>
      <c r="D859" s="5"/>
      <c r="E859" s="5"/>
      <c r="F859" s="11"/>
      <c r="G859" s="11"/>
      <c r="H859" s="5"/>
      <c r="I859" s="28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2.5" x14ac:dyDescent="0.25">
      <c r="A860" s="5"/>
      <c r="B860" s="5"/>
      <c r="C860" s="5"/>
      <c r="D860" s="5"/>
      <c r="E860" s="5"/>
      <c r="F860" s="11"/>
      <c r="G860" s="11"/>
      <c r="H860" s="5"/>
      <c r="I860" s="28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2.5" x14ac:dyDescent="0.25">
      <c r="A861" s="5"/>
      <c r="B861" s="5"/>
      <c r="C861" s="5"/>
      <c r="D861" s="5"/>
      <c r="E861" s="5"/>
      <c r="F861" s="11"/>
      <c r="G861" s="11"/>
      <c r="H861" s="5"/>
      <c r="I861" s="28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2.5" x14ac:dyDescent="0.25">
      <c r="A862" s="5"/>
      <c r="B862" s="5"/>
      <c r="C862" s="5"/>
      <c r="D862" s="5"/>
      <c r="E862" s="5"/>
      <c r="F862" s="11"/>
      <c r="G862" s="11"/>
      <c r="H862" s="5"/>
      <c r="I862" s="28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2.5" x14ac:dyDescent="0.25">
      <c r="A863" s="5"/>
      <c r="B863" s="5"/>
      <c r="C863" s="5"/>
      <c r="D863" s="5"/>
      <c r="E863" s="5"/>
      <c r="F863" s="11"/>
      <c r="G863" s="11"/>
      <c r="H863" s="5"/>
      <c r="I863" s="28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2.5" x14ac:dyDescent="0.25">
      <c r="A864" s="5"/>
      <c r="B864" s="5"/>
      <c r="C864" s="5"/>
      <c r="D864" s="5"/>
      <c r="E864" s="5"/>
      <c r="F864" s="11"/>
      <c r="G864" s="11"/>
      <c r="H864" s="5"/>
      <c r="I864" s="28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2.5" x14ac:dyDescent="0.25">
      <c r="A865" s="5"/>
      <c r="B865" s="5"/>
      <c r="C865" s="5"/>
      <c r="D865" s="5"/>
      <c r="E865" s="5"/>
      <c r="F865" s="11"/>
      <c r="G865" s="11"/>
      <c r="H865" s="5"/>
      <c r="I865" s="28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2.5" x14ac:dyDescent="0.25">
      <c r="A866" s="5"/>
      <c r="B866" s="5"/>
      <c r="C866" s="5"/>
      <c r="D866" s="5"/>
      <c r="E866" s="5"/>
      <c r="F866" s="11"/>
      <c r="G866" s="11"/>
      <c r="H866" s="5"/>
      <c r="I866" s="28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2.5" x14ac:dyDescent="0.25">
      <c r="A867" s="5"/>
      <c r="B867" s="5"/>
      <c r="C867" s="5"/>
      <c r="D867" s="5"/>
      <c r="E867" s="5"/>
      <c r="F867" s="11"/>
      <c r="G867" s="11"/>
      <c r="H867" s="5"/>
      <c r="I867" s="28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2.5" x14ac:dyDescent="0.25">
      <c r="A868" s="5"/>
      <c r="B868" s="5"/>
      <c r="C868" s="5"/>
      <c r="D868" s="5"/>
      <c r="E868" s="5"/>
      <c r="F868" s="11"/>
      <c r="G868" s="11"/>
      <c r="H868" s="5"/>
      <c r="I868" s="28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2.5" x14ac:dyDescent="0.25">
      <c r="A869" s="5"/>
      <c r="B869" s="5"/>
      <c r="C869" s="5"/>
      <c r="D869" s="5"/>
      <c r="E869" s="5"/>
      <c r="F869" s="11"/>
      <c r="G869" s="11"/>
      <c r="H869" s="5"/>
      <c r="I869" s="28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2.5" x14ac:dyDescent="0.25">
      <c r="A870" s="5"/>
      <c r="B870" s="5"/>
      <c r="C870" s="5"/>
      <c r="D870" s="5"/>
      <c r="E870" s="5"/>
      <c r="F870" s="11"/>
      <c r="G870" s="11"/>
      <c r="H870" s="5"/>
      <c r="I870" s="28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2.5" x14ac:dyDescent="0.25">
      <c r="A871" s="5"/>
      <c r="B871" s="5"/>
      <c r="C871" s="5"/>
      <c r="D871" s="5"/>
      <c r="E871" s="5"/>
      <c r="F871" s="11"/>
      <c r="G871" s="11"/>
      <c r="H871" s="5"/>
      <c r="I871" s="28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2.5" x14ac:dyDescent="0.25">
      <c r="A872" s="5"/>
      <c r="B872" s="5"/>
      <c r="C872" s="5"/>
      <c r="D872" s="5"/>
      <c r="E872" s="5"/>
      <c r="F872" s="11"/>
      <c r="G872" s="11"/>
      <c r="H872" s="5"/>
      <c r="I872" s="28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2.5" x14ac:dyDescent="0.25">
      <c r="A873" s="5"/>
      <c r="B873" s="5"/>
      <c r="C873" s="5"/>
      <c r="D873" s="5"/>
      <c r="E873" s="5"/>
      <c r="F873" s="11"/>
      <c r="G873" s="11"/>
      <c r="H873" s="5"/>
      <c r="I873" s="28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2.5" x14ac:dyDescent="0.25">
      <c r="A874" s="5"/>
      <c r="B874" s="5"/>
      <c r="C874" s="5"/>
      <c r="D874" s="5"/>
      <c r="E874" s="5"/>
      <c r="F874" s="11"/>
      <c r="G874" s="11"/>
      <c r="H874" s="5"/>
      <c r="I874" s="28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2.5" x14ac:dyDescent="0.25">
      <c r="A875" s="5"/>
      <c r="B875" s="5"/>
      <c r="C875" s="5"/>
      <c r="D875" s="5"/>
      <c r="E875" s="5"/>
      <c r="F875" s="11"/>
      <c r="G875" s="11"/>
      <c r="H875" s="5"/>
      <c r="I875" s="28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2.5" x14ac:dyDescent="0.25">
      <c r="A876" s="5"/>
      <c r="B876" s="5"/>
      <c r="C876" s="5"/>
      <c r="D876" s="5"/>
      <c r="E876" s="5"/>
      <c r="F876" s="11"/>
      <c r="G876" s="11"/>
      <c r="H876" s="5"/>
      <c r="I876" s="28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2.5" x14ac:dyDescent="0.25">
      <c r="A877" s="5"/>
      <c r="B877" s="5"/>
      <c r="C877" s="5"/>
      <c r="D877" s="5"/>
      <c r="E877" s="5"/>
      <c r="F877" s="11"/>
      <c r="G877" s="11"/>
      <c r="H877" s="5"/>
      <c r="I877" s="28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2.5" x14ac:dyDescent="0.25">
      <c r="A878" s="5"/>
      <c r="B878" s="5"/>
      <c r="C878" s="5"/>
      <c r="D878" s="5"/>
      <c r="E878" s="5"/>
      <c r="F878" s="11"/>
      <c r="G878" s="11"/>
      <c r="H878" s="5"/>
      <c r="I878" s="28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2.5" x14ac:dyDescent="0.25">
      <c r="A879" s="5"/>
      <c r="B879" s="5"/>
      <c r="C879" s="5"/>
      <c r="D879" s="5"/>
      <c r="E879" s="5"/>
      <c r="F879" s="11"/>
      <c r="G879" s="11"/>
      <c r="H879" s="5"/>
      <c r="I879" s="28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2.5" x14ac:dyDescent="0.25">
      <c r="A880" s="5"/>
      <c r="B880" s="5"/>
      <c r="C880" s="5"/>
      <c r="D880" s="5"/>
      <c r="E880" s="5"/>
      <c r="F880" s="11"/>
      <c r="G880" s="11"/>
      <c r="H880" s="5"/>
      <c r="I880" s="28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2.5" x14ac:dyDescent="0.25">
      <c r="A881" s="5"/>
      <c r="B881" s="5"/>
      <c r="C881" s="5"/>
      <c r="D881" s="5"/>
      <c r="E881" s="5"/>
      <c r="F881" s="11"/>
      <c r="G881" s="11"/>
      <c r="H881" s="5"/>
      <c r="I881" s="28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2.5" x14ac:dyDescent="0.25">
      <c r="A882" s="5"/>
      <c r="B882" s="5"/>
      <c r="C882" s="5"/>
      <c r="D882" s="5"/>
      <c r="E882" s="5"/>
      <c r="F882" s="11"/>
      <c r="G882" s="11"/>
      <c r="H882" s="5"/>
      <c r="I882" s="28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2.5" x14ac:dyDescent="0.25">
      <c r="A883" s="5"/>
      <c r="B883" s="5"/>
      <c r="C883" s="5"/>
      <c r="D883" s="5"/>
      <c r="E883" s="5"/>
      <c r="F883" s="11"/>
      <c r="G883" s="11"/>
      <c r="H883" s="5"/>
      <c r="I883" s="28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2.5" x14ac:dyDescent="0.25">
      <c r="A884" s="5"/>
      <c r="B884" s="5"/>
      <c r="C884" s="5"/>
      <c r="D884" s="5"/>
      <c r="E884" s="5"/>
      <c r="F884" s="11"/>
      <c r="G884" s="11"/>
      <c r="H884" s="5"/>
      <c r="I884" s="28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2.5" x14ac:dyDescent="0.25">
      <c r="A885" s="5"/>
      <c r="B885" s="5"/>
      <c r="C885" s="5"/>
      <c r="D885" s="5"/>
      <c r="E885" s="5"/>
      <c r="F885" s="11"/>
      <c r="G885" s="11"/>
      <c r="H885" s="5"/>
      <c r="I885" s="28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2.5" x14ac:dyDescent="0.25">
      <c r="A886" s="5"/>
      <c r="B886" s="5"/>
      <c r="C886" s="5"/>
      <c r="D886" s="5"/>
      <c r="E886" s="5"/>
      <c r="F886" s="11"/>
      <c r="G886" s="11"/>
      <c r="H886" s="5"/>
      <c r="I886" s="28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2.5" x14ac:dyDescent="0.25">
      <c r="A887" s="5"/>
      <c r="B887" s="5"/>
      <c r="C887" s="5"/>
      <c r="D887" s="5"/>
      <c r="E887" s="5"/>
      <c r="F887" s="11"/>
      <c r="G887" s="11"/>
      <c r="H887" s="5"/>
      <c r="I887" s="28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2.5" x14ac:dyDescent="0.25">
      <c r="A888" s="5"/>
      <c r="B888" s="5"/>
      <c r="C888" s="5"/>
      <c r="D888" s="5"/>
      <c r="E888" s="5"/>
      <c r="F888" s="11"/>
      <c r="G888" s="11"/>
      <c r="H888" s="5"/>
      <c r="I888" s="28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2.5" x14ac:dyDescent="0.25">
      <c r="A889" s="5"/>
      <c r="B889" s="5"/>
      <c r="C889" s="5"/>
      <c r="D889" s="5"/>
      <c r="E889" s="5"/>
      <c r="F889" s="11"/>
      <c r="G889" s="11"/>
      <c r="H889" s="5"/>
      <c r="I889" s="28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2.5" x14ac:dyDescent="0.25">
      <c r="A890" s="5"/>
      <c r="B890" s="5"/>
      <c r="C890" s="5"/>
      <c r="D890" s="5"/>
      <c r="E890" s="5"/>
      <c r="F890" s="11"/>
      <c r="G890" s="11"/>
      <c r="H890" s="5"/>
      <c r="I890" s="28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2.5" x14ac:dyDescent="0.25">
      <c r="A891" s="5"/>
      <c r="B891" s="5"/>
      <c r="C891" s="5"/>
      <c r="D891" s="5"/>
      <c r="E891" s="5"/>
      <c r="F891" s="11"/>
      <c r="G891" s="11"/>
      <c r="H891" s="5"/>
      <c r="I891" s="28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2.5" x14ac:dyDescent="0.25">
      <c r="A892" s="5"/>
      <c r="B892" s="5"/>
      <c r="C892" s="5"/>
      <c r="D892" s="5"/>
      <c r="E892" s="5"/>
      <c r="F892" s="11"/>
      <c r="G892" s="11"/>
      <c r="H892" s="5"/>
      <c r="I892" s="28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2.5" x14ac:dyDescent="0.25">
      <c r="A893" s="5"/>
      <c r="B893" s="5"/>
      <c r="C893" s="5"/>
      <c r="D893" s="5"/>
      <c r="E893" s="5"/>
      <c r="F893" s="11"/>
      <c r="G893" s="11"/>
      <c r="H893" s="5"/>
      <c r="I893" s="28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2.5" x14ac:dyDescent="0.25">
      <c r="A894" s="5"/>
      <c r="B894" s="5"/>
      <c r="C894" s="5"/>
      <c r="D894" s="5"/>
      <c r="E894" s="5"/>
      <c r="F894" s="11"/>
      <c r="G894" s="11"/>
      <c r="H894" s="5"/>
      <c r="I894" s="28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2.5" x14ac:dyDescent="0.25">
      <c r="A895" s="5"/>
      <c r="B895" s="5"/>
      <c r="C895" s="5"/>
      <c r="D895" s="5"/>
      <c r="E895" s="5"/>
      <c r="F895" s="11"/>
      <c r="G895" s="11"/>
      <c r="H895" s="5"/>
      <c r="I895" s="28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2.5" x14ac:dyDescent="0.25">
      <c r="A896" s="5"/>
      <c r="B896" s="5"/>
      <c r="C896" s="5"/>
      <c r="D896" s="5"/>
      <c r="E896" s="5"/>
      <c r="F896" s="11"/>
      <c r="G896" s="11"/>
      <c r="H896" s="5"/>
      <c r="I896" s="28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2.5" x14ac:dyDescent="0.25">
      <c r="A897" s="5"/>
      <c r="B897" s="5"/>
      <c r="C897" s="5"/>
      <c r="D897" s="5"/>
      <c r="E897" s="5"/>
      <c r="F897" s="11"/>
      <c r="G897" s="11"/>
      <c r="H897" s="5"/>
      <c r="I897" s="28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2.5" x14ac:dyDescent="0.25">
      <c r="A898" s="5"/>
      <c r="B898" s="5"/>
      <c r="C898" s="5"/>
      <c r="D898" s="5"/>
      <c r="E898" s="5"/>
      <c r="F898" s="11"/>
      <c r="G898" s="11"/>
      <c r="H898" s="5"/>
      <c r="I898" s="28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2.5" x14ac:dyDescent="0.25">
      <c r="A899" s="5"/>
      <c r="B899" s="5"/>
      <c r="C899" s="5"/>
      <c r="D899" s="5"/>
      <c r="E899" s="5"/>
      <c r="F899" s="11"/>
      <c r="G899" s="11"/>
      <c r="H899" s="5"/>
      <c r="I899" s="28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2.5" x14ac:dyDescent="0.25">
      <c r="A900" s="5"/>
      <c r="B900" s="5"/>
      <c r="C900" s="5"/>
      <c r="D900" s="5"/>
      <c r="E900" s="5"/>
      <c r="F900" s="11"/>
      <c r="G900" s="11"/>
      <c r="H900" s="5"/>
      <c r="I900" s="28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2.5" x14ac:dyDescent="0.25">
      <c r="A901" s="5"/>
      <c r="B901" s="5"/>
      <c r="C901" s="5"/>
      <c r="D901" s="5"/>
      <c r="E901" s="5"/>
      <c r="F901" s="11"/>
      <c r="G901" s="11"/>
      <c r="H901" s="5"/>
      <c r="I901" s="28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2.5" x14ac:dyDescent="0.25">
      <c r="A902" s="5"/>
      <c r="B902" s="5"/>
      <c r="C902" s="5"/>
      <c r="D902" s="5"/>
      <c r="E902" s="5"/>
      <c r="F902" s="11"/>
      <c r="G902" s="11"/>
      <c r="H902" s="5"/>
      <c r="I902" s="28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2.5" x14ac:dyDescent="0.25">
      <c r="A903" s="5"/>
      <c r="B903" s="5"/>
      <c r="C903" s="5"/>
      <c r="D903" s="5"/>
      <c r="E903" s="5"/>
      <c r="F903" s="11"/>
      <c r="G903" s="11"/>
      <c r="H903" s="5"/>
      <c r="I903" s="28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2.5" x14ac:dyDescent="0.25">
      <c r="A904" s="5"/>
      <c r="B904" s="5"/>
      <c r="C904" s="5"/>
      <c r="D904" s="5"/>
      <c r="E904" s="5"/>
      <c r="F904" s="11"/>
      <c r="G904" s="11"/>
      <c r="H904" s="5"/>
      <c r="I904" s="28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2.5" x14ac:dyDescent="0.25">
      <c r="A905" s="5"/>
      <c r="B905" s="5"/>
      <c r="C905" s="5"/>
      <c r="D905" s="5"/>
      <c r="E905" s="5"/>
      <c r="F905" s="11"/>
      <c r="G905" s="11"/>
      <c r="H905" s="5"/>
      <c r="I905" s="28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2.5" x14ac:dyDescent="0.25">
      <c r="A906" s="5"/>
      <c r="B906" s="5"/>
      <c r="C906" s="5"/>
      <c r="D906" s="5"/>
      <c r="E906" s="5"/>
      <c r="F906" s="11"/>
      <c r="G906" s="11"/>
      <c r="H906" s="5"/>
      <c r="I906" s="28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2.5" x14ac:dyDescent="0.25">
      <c r="A907" s="5"/>
      <c r="B907" s="5"/>
      <c r="C907" s="5"/>
      <c r="D907" s="5"/>
      <c r="E907" s="5"/>
      <c r="F907" s="11"/>
      <c r="G907" s="11"/>
      <c r="H907" s="5"/>
      <c r="I907" s="28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2.5" x14ac:dyDescent="0.25">
      <c r="A908" s="5"/>
      <c r="B908" s="5"/>
      <c r="C908" s="5"/>
      <c r="D908" s="5"/>
      <c r="E908" s="5"/>
      <c r="F908" s="11"/>
      <c r="G908" s="11"/>
      <c r="H908" s="5"/>
      <c r="I908" s="28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2.5" x14ac:dyDescent="0.25">
      <c r="A909" s="5"/>
      <c r="B909" s="5"/>
      <c r="C909" s="5"/>
      <c r="D909" s="5"/>
      <c r="E909" s="5"/>
      <c r="F909" s="11"/>
      <c r="G909" s="11"/>
      <c r="H909" s="5"/>
      <c r="I909" s="28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2.5" x14ac:dyDescent="0.25">
      <c r="A910" s="5"/>
      <c r="B910" s="5"/>
      <c r="C910" s="5"/>
      <c r="D910" s="5"/>
      <c r="E910" s="5"/>
      <c r="F910" s="11"/>
      <c r="G910" s="11"/>
      <c r="H910" s="5"/>
      <c r="I910" s="28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2.5" x14ac:dyDescent="0.25">
      <c r="A911" s="5"/>
      <c r="B911" s="5"/>
      <c r="C911" s="5"/>
      <c r="D911" s="5"/>
      <c r="E911" s="5"/>
      <c r="F911" s="11"/>
      <c r="G911" s="11"/>
      <c r="H911" s="5"/>
      <c r="I911" s="28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2.5" x14ac:dyDescent="0.25">
      <c r="A912" s="5"/>
      <c r="B912" s="5"/>
      <c r="C912" s="5"/>
      <c r="D912" s="5"/>
      <c r="E912" s="5"/>
      <c r="F912" s="11"/>
      <c r="G912" s="11"/>
      <c r="H912" s="5"/>
      <c r="I912" s="28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2.5" x14ac:dyDescent="0.25">
      <c r="A913" s="5"/>
      <c r="B913" s="5"/>
      <c r="C913" s="5"/>
      <c r="D913" s="5"/>
      <c r="E913" s="5"/>
      <c r="F913" s="11"/>
      <c r="G913" s="11"/>
      <c r="H913" s="5"/>
      <c r="I913" s="28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2.5" x14ac:dyDescent="0.25">
      <c r="A914" s="5"/>
      <c r="B914" s="5"/>
      <c r="C914" s="5"/>
      <c r="D914" s="5"/>
      <c r="E914" s="5"/>
      <c r="F914" s="11"/>
      <c r="G914" s="11"/>
      <c r="H914" s="5"/>
      <c r="I914" s="28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2.5" x14ac:dyDescent="0.25">
      <c r="A915" s="5"/>
      <c r="B915" s="5"/>
      <c r="C915" s="5"/>
      <c r="D915" s="5"/>
      <c r="E915" s="5"/>
      <c r="F915" s="11"/>
      <c r="G915" s="11"/>
      <c r="H915" s="5"/>
      <c r="I915" s="28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2.5" x14ac:dyDescent="0.25">
      <c r="A916" s="5"/>
      <c r="B916" s="5"/>
      <c r="C916" s="5"/>
      <c r="D916" s="5"/>
      <c r="E916" s="5"/>
      <c r="F916" s="11"/>
      <c r="G916" s="11"/>
      <c r="H916" s="5"/>
      <c r="I916" s="28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2.5" x14ac:dyDescent="0.25">
      <c r="A917" s="5"/>
      <c r="B917" s="5"/>
      <c r="C917" s="5"/>
      <c r="D917" s="5"/>
      <c r="E917" s="5"/>
      <c r="F917" s="11"/>
      <c r="G917" s="11"/>
      <c r="H917" s="5"/>
      <c r="I917" s="28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2.5" x14ac:dyDescent="0.25">
      <c r="A918" s="5"/>
      <c r="B918" s="5"/>
      <c r="C918" s="5"/>
      <c r="D918" s="5"/>
      <c r="E918" s="5"/>
      <c r="F918" s="11"/>
      <c r="G918" s="11"/>
      <c r="H918" s="5"/>
      <c r="I918" s="28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2.5" x14ac:dyDescent="0.25">
      <c r="A919" s="5"/>
      <c r="B919" s="5"/>
      <c r="C919" s="5"/>
      <c r="D919" s="5"/>
      <c r="E919" s="5"/>
      <c r="F919" s="11"/>
      <c r="G919" s="11"/>
      <c r="H919" s="5"/>
      <c r="I919" s="28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2.5" x14ac:dyDescent="0.25">
      <c r="A920" s="5"/>
      <c r="B920" s="5"/>
      <c r="C920" s="5"/>
      <c r="D920" s="5"/>
      <c r="E920" s="5"/>
      <c r="F920" s="11"/>
      <c r="G920" s="11"/>
      <c r="H920" s="5"/>
      <c r="I920" s="28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2.5" x14ac:dyDescent="0.25">
      <c r="A921" s="5"/>
      <c r="B921" s="5"/>
      <c r="C921" s="5"/>
      <c r="D921" s="5"/>
      <c r="E921" s="5"/>
      <c r="F921" s="11"/>
      <c r="G921" s="11"/>
      <c r="H921" s="5"/>
      <c r="I921" s="28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2.5" x14ac:dyDescent="0.25">
      <c r="A922" s="5"/>
      <c r="B922" s="5"/>
      <c r="C922" s="5"/>
      <c r="D922" s="5"/>
      <c r="E922" s="5"/>
      <c r="F922" s="11"/>
      <c r="G922" s="11"/>
      <c r="H922" s="5"/>
      <c r="I922" s="28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2.5" x14ac:dyDescent="0.25">
      <c r="A923" s="5"/>
      <c r="B923" s="5"/>
      <c r="C923" s="5"/>
      <c r="D923" s="5"/>
      <c r="E923" s="5"/>
      <c r="F923" s="11"/>
      <c r="G923" s="11"/>
      <c r="H923" s="5"/>
      <c r="I923" s="28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2.5" x14ac:dyDescent="0.25">
      <c r="A924" s="5"/>
      <c r="B924" s="5"/>
      <c r="C924" s="5"/>
      <c r="D924" s="5"/>
      <c r="E924" s="5"/>
      <c r="F924" s="11"/>
      <c r="G924" s="11"/>
      <c r="H924" s="5"/>
      <c r="I924" s="28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2.5" x14ac:dyDescent="0.25">
      <c r="A925" s="5"/>
      <c r="B925" s="5"/>
      <c r="C925" s="5"/>
      <c r="D925" s="5"/>
      <c r="E925" s="5"/>
      <c r="F925" s="11"/>
      <c r="G925" s="11"/>
      <c r="H925" s="5"/>
      <c r="I925" s="28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2.5" x14ac:dyDescent="0.25">
      <c r="A926" s="5"/>
      <c r="B926" s="5"/>
      <c r="C926" s="5"/>
      <c r="D926" s="5"/>
      <c r="E926" s="5"/>
      <c r="F926" s="11"/>
      <c r="G926" s="11"/>
      <c r="H926" s="5"/>
      <c r="I926" s="28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2.5" x14ac:dyDescent="0.25">
      <c r="A927" s="5"/>
      <c r="B927" s="5"/>
      <c r="C927" s="5"/>
      <c r="D927" s="5"/>
      <c r="E927" s="5"/>
      <c r="F927" s="11"/>
      <c r="G927" s="11"/>
      <c r="H927" s="5"/>
      <c r="I927" s="28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2.5" x14ac:dyDescent="0.25">
      <c r="A928" s="5"/>
      <c r="B928" s="5"/>
      <c r="C928" s="5"/>
      <c r="D928" s="5"/>
      <c r="E928" s="5"/>
      <c r="F928" s="11"/>
      <c r="G928" s="11"/>
      <c r="H928" s="5"/>
      <c r="I928" s="28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2.5" x14ac:dyDescent="0.25">
      <c r="A929" s="5"/>
      <c r="B929" s="5"/>
      <c r="C929" s="5"/>
      <c r="D929" s="5"/>
      <c r="E929" s="5"/>
      <c r="F929" s="11"/>
      <c r="G929" s="11"/>
      <c r="H929" s="5"/>
      <c r="I929" s="28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2.5" x14ac:dyDescent="0.25">
      <c r="A930" s="5"/>
      <c r="B930" s="5"/>
      <c r="C930" s="5"/>
      <c r="D930" s="5"/>
      <c r="E930" s="5"/>
      <c r="F930" s="11"/>
      <c r="G930" s="11"/>
      <c r="H930" s="5"/>
      <c r="I930" s="28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2.5" x14ac:dyDescent="0.25">
      <c r="A931" s="5"/>
      <c r="B931" s="5"/>
      <c r="C931" s="5"/>
      <c r="D931" s="5"/>
      <c r="E931" s="5"/>
      <c r="F931" s="11"/>
      <c r="G931" s="11"/>
      <c r="H931" s="5"/>
      <c r="I931" s="28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2.5" x14ac:dyDescent="0.25">
      <c r="A932" s="5"/>
      <c r="B932" s="5"/>
      <c r="C932" s="5"/>
      <c r="D932" s="5"/>
      <c r="E932" s="5"/>
      <c r="F932" s="11"/>
      <c r="G932" s="11"/>
      <c r="H932" s="5"/>
      <c r="I932" s="28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2.5" x14ac:dyDescent="0.25">
      <c r="A933" s="5"/>
      <c r="B933" s="5"/>
      <c r="C933" s="5"/>
      <c r="D933" s="5"/>
      <c r="E933" s="5"/>
      <c r="F933" s="11"/>
      <c r="G933" s="11"/>
      <c r="H933" s="5"/>
      <c r="I933" s="28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2.5" x14ac:dyDescent="0.25">
      <c r="A934" s="5"/>
      <c r="B934" s="5"/>
      <c r="C934" s="5"/>
      <c r="D934" s="5"/>
      <c r="E934" s="5"/>
      <c r="F934" s="11"/>
      <c r="G934" s="11"/>
      <c r="H934" s="5"/>
      <c r="I934" s="28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2.5" x14ac:dyDescent="0.25">
      <c r="A935" s="5"/>
      <c r="B935" s="5"/>
      <c r="C935" s="5"/>
      <c r="D935" s="5"/>
      <c r="E935" s="5"/>
      <c r="F935" s="11"/>
      <c r="G935" s="11"/>
      <c r="H935" s="5"/>
      <c r="I935" s="28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2.5" x14ac:dyDescent="0.25">
      <c r="A936" s="5"/>
      <c r="B936" s="5"/>
      <c r="C936" s="5"/>
      <c r="D936" s="5"/>
      <c r="E936" s="5"/>
      <c r="F936" s="11"/>
      <c r="G936" s="11"/>
      <c r="H936" s="5"/>
      <c r="I936" s="28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2.5" x14ac:dyDescent="0.25">
      <c r="A937" s="5"/>
      <c r="B937" s="5"/>
      <c r="C937" s="5"/>
      <c r="D937" s="5"/>
      <c r="E937" s="5"/>
      <c r="F937" s="11"/>
      <c r="G937" s="11"/>
      <c r="H937" s="5"/>
      <c r="I937" s="28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2.5" x14ac:dyDescent="0.25">
      <c r="A938" s="5"/>
      <c r="B938" s="5"/>
      <c r="C938" s="5"/>
      <c r="D938" s="5"/>
      <c r="E938" s="5"/>
      <c r="F938" s="11"/>
      <c r="G938" s="11"/>
      <c r="H938" s="5"/>
      <c r="I938" s="28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2.5" x14ac:dyDescent="0.25">
      <c r="A939" s="5"/>
      <c r="B939" s="5"/>
      <c r="C939" s="5"/>
      <c r="D939" s="5"/>
      <c r="E939" s="5"/>
      <c r="F939" s="11"/>
      <c r="G939" s="11"/>
      <c r="H939" s="5"/>
      <c r="I939" s="28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2.5" x14ac:dyDescent="0.25">
      <c r="A940" s="5"/>
      <c r="B940" s="5"/>
      <c r="C940" s="5"/>
      <c r="D940" s="5"/>
      <c r="E940" s="5"/>
      <c r="F940" s="11"/>
      <c r="G940" s="11"/>
      <c r="H940" s="5"/>
      <c r="I940" s="28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2.5" x14ac:dyDescent="0.25">
      <c r="A941" s="5"/>
      <c r="B941" s="5"/>
      <c r="C941" s="5"/>
      <c r="D941" s="5"/>
      <c r="E941" s="5"/>
      <c r="F941" s="11"/>
      <c r="G941" s="11"/>
      <c r="H941" s="5"/>
      <c r="I941" s="28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2.5" x14ac:dyDescent="0.25">
      <c r="A942" s="5"/>
      <c r="B942" s="5"/>
      <c r="C942" s="5"/>
      <c r="D942" s="5"/>
      <c r="E942" s="5"/>
      <c r="F942" s="11"/>
      <c r="G942" s="11"/>
      <c r="H942" s="5"/>
      <c r="I942" s="28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2.5" x14ac:dyDescent="0.25">
      <c r="A943" s="5"/>
      <c r="B943" s="5"/>
      <c r="C943" s="5"/>
      <c r="D943" s="5"/>
      <c r="E943" s="5"/>
      <c r="F943" s="11"/>
      <c r="G943" s="11"/>
      <c r="H943" s="5"/>
      <c r="I943" s="28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2.5" x14ac:dyDescent="0.25">
      <c r="A944" s="5"/>
      <c r="B944" s="5"/>
      <c r="C944" s="5"/>
      <c r="D944" s="5"/>
      <c r="E944" s="5"/>
      <c r="F944" s="11"/>
      <c r="G944" s="11"/>
      <c r="H944" s="5"/>
      <c r="I944" s="28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2.5" x14ac:dyDescent="0.25">
      <c r="A945" s="5"/>
      <c r="B945" s="5"/>
      <c r="C945" s="5"/>
      <c r="D945" s="5"/>
      <c r="E945" s="5"/>
      <c r="F945" s="11"/>
      <c r="G945" s="11"/>
      <c r="H945" s="5"/>
      <c r="I945" s="28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2.5" x14ac:dyDescent="0.25">
      <c r="A946" s="5"/>
      <c r="B946" s="5"/>
      <c r="C946" s="5"/>
      <c r="D946" s="5"/>
      <c r="E946" s="5"/>
      <c r="F946" s="11"/>
      <c r="G946" s="11"/>
      <c r="H946" s="5"/>
      <c r="I946" s="28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2.5" x14ac:dyDescent="0.25">
      <c r="A947" s="5"/>
      <c r="B947" s="5"/>
      <c r="C947" s="5"/>
      <c r="D947" s="5"/>
      <c r="E947" s="5"/>
      <c r="F947" s="11"/>
      <c r="G947" s="11"/>
      <c r="H947" s="5"/>
      <c r="I947" s="28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2.5" x14ac:dyDescent="0.25">
      <c r="A948" s="5"/>
      <c r="B948" s="5"/>
      <c r="C948" s="5"/>
      <c r="D948" s="5"/>
      <c r="E948" s="5"/>
      <c r="F948" s="11"/>
      <c r="G948" s="11"/>
      <c r="H948" s="5"/>
      <c r="I948" s="28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2.5" x14ac:dyDescent="0.25">
      <c r="A949" s="5"/>
      <c r="B949" s="5"/>
      <c r="C949" s="5"/>
      <c r="D949" s="5"/>
      <c r="E949" s="5"/>
      <c r="F949" s="11"/>
      <c r="G949" s="11"/>
      <c r="H949" s="5"/>
      <c r="I949" s="28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2.5" x14ac:dyDescent="0.25">
      <c r="A950" s="5"/>
      <c r="B950" s="5"/>
      <c r="C950" s="5"/>
      <c r="D950" s="5"/>
      <c r="E950" s="5"/>
      <c r="F950" s="11"/>
      <c r="G950" s="11"/>
      <c r="H950" s="5"/>
      <c r="I950" s="28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2.5" x14ac:dyDescent="0.25">
      <c r="A951" s="5"/>
      <c r="B951" s="5"/>
      <c r="C951" s="5"/>
      <c r="D951" s="5"/>
      <c r="E951" s="5"/>
      <c r="F951" s="11"/>
      <c r="G951" s="11"/>
      <c r="H951" s="5"/>
      <c r="I951" s="28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2.5" x14ac:dyDescent="0.25">
      <c r="A952" s="5"/>
      <c r="B952" s="5"/>
      <c r="C952" s="5"/>
      <c r="D952" s="5"/>
      <c r="E952" s="5"/>
      <c r="F952" s="11"/>
      <c r="G952" s="11"/>
      <c r="H952" s="5"/>
      <c r="I952" s="28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2.5" x14ac:dyDescent="0.25">
      <c r="A953" s="5"/>
      <c r="B953" s="5"/>
      <c r="C953" s="5"/>
      <c r="D953" s="5"/>
      <c r="E953" s="5"/>
      <c r="F953" s="11"/>
      <c r="G953" s="11"/>
      <c r="H953" s="5"/>
      <c r="I953" s="28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2.5" x14ac:dyDescent="0.25">
      <c r="A954" s="5"/>
      <c r="B954" s="5"/>
      <c r="C954" s="5"/>
      <c r="D954" s="5"/>
      <c r="E954" s="5"/>
      <c r="F954" s="11"/>
      <c r="G954" s="11"/>
      <c r="H954" s="5"/>
      <c r="I954" s="28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2.5" x14ac:dyDescent="0.25">
      <c r="A955" s="5"/>
      <c r="B955" s="5"/>
      <c r="C955" s="5"/>
      <c r="D955" s="5"/>
      <c r="E955" s="5"/>
      <c r="F955" s="11"/>
      <c r="G955" s="11"/>
      <c r="H955" s="5"/>
      <c r="I955" s="28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2.5" x14ac:dyDescent="0.25">
      <c r="A956" s="5"/>
      <c r="B956" s="5"/>
      <c r="C956" s="5"/>
      <c r="D956" s="5"/>
      <c r="E956" s="5"/>
      <c r="F956" s="11"/>
      <c r="G956" s="11"/>
      <c r="H956" s="5"/>
      <c r="I956" s="28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2.5" x14ac:dyDescent="0.25">
      <c r="A957" s="5"/>
      <c r="B957" s="5"/>
      <c r="C957" s="5"/>
      <c r="D957" s="5"/>
      <c r="E957" s="5"/>
      <c r="F957" s="11"/>
      <c r="G957" s="11"/>
      <c r="H957" s="5"/>
      <c r="I957" s="28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2.5" x14ac:dyDescent="0.25">
      <c r="A958" s="5"/>
      <c r="B958" s="5"/>
      <c r="C958" s="5"/>
      <c r="D958" s="5"/>
      <c r="E958" s="5"/>
      <c r="F958" s="11"/>
      <c r="G958" s="11"/>
      <c r="H958" s="5"/>
      <c r="I958" s="28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ht="12.5" x14ac:dyDescent="0.25">
      <c r="A959" s="5"/>
      <c r="B959" s="5"/>
      <c r="C959" s="5"/>
      <c r="D959" s="5"/>
      <c r="E959" s="5"/>
      <c r="F959" s="11"/>
      <c r="G959" s="11"/>
      <c r="H959" s="5"/>
      <c r="I959" s="28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ht="12.5" x14ac:dyDescent="0.25">
      <c r="A960" s="5"/>
      <c r="B960" s="5"/>
      <c r="C960" s="5"/>
      <c r="D960" s="5"/>
      <c r="E960" s="5"/>
      <c r="F960" s="11"/>
      <c r="G960" s="11"/>
      <c r="H960" s="5"/>
      <c r="I960" s="28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ht="12.5" x14ac:dyDescent="0.25">
      <c r="A961" s="5"/>
      <c r="B961" s="5"/>
      <c r="C961" s="5"/>
      <c r="D961" s="5"/>
      <c r="E961" s="5"/>
      <c r="F961" s="11"/>
      <c r="G961" s="11"/>
      <c r="H961" s="5"/>
      <c r="I961" s="28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ht="12.5" x14ac:dyDescent="0.25">
      <c r="A962" s="5"/>
      <c r="B962" s="5"/>
      <c r="C962" s="5"/>
      <c r="D962" s="5"/>
      <c r="E962" s="5"/>
      <c r="F962" s="11"/>
      <c r="G962" s="11"/>
      <c r="H962" s="5"/>
      <c r="I962" s="28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ht="12.5" x14ac:dyDescent="0.25">
      <c r="A963" s="5"/>
      <c r="B963" s="5"/>
      <c r="C963" s="5"/>
      <c r="D963" s="5"/>
      <c r="E963" s="5"/>
      <c r="F963" s="11"/>
      <c r="G963" s="11"/>
      <c r="H963" s="5"/>
      <c r="I963" s="28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ht="12.5" x14ac:dyDescent="0.25">
      <c r="A964" s="5"/>
      <c r="B964" s="5"/>
      <c r="C964" s="5"/>
      <c r="D964" s="5"/>
      <c r="E964" s="5"/>
      <c r="F964" s="11"/>
      <c r="G964" s="11"/>
      <c r="H964" s="5"/>
      <c r="I964" s="28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ht="12.5" x14ac:dyDescent="0.25">
      <c r="A965" s="5"/>
      <c r="B965" s="5"/>
      <c r="C965" s="5"/>
      <c r="D965" s="5"/>
      <c r="E965" s="5"/>
      <c r="F965" s="11"/>
      <c r="G965" s="11"/>
      <c r="H965" s="5"/>
      <c r="I965" s="28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ht="12.5" x14ac:dyDescent="0.25">
      <c r="A966" s="5"/>
      <c r="B966" s="5"/>
      <c r="C966" s="5"/>
      <c r="D966" s="5"/>
      <c r="E966" s="5"/>
      <c r="F966" s="11"/>
      <c r="G966" s="11"/>
      <c r="H966" s="5"/>
      <c r="I966" s="28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ht="12.5" x14ac:dyDescent="0.25">
      <c r="A967" s="5"/>
      <c r="B967" s="5"/>
      <c r="C967" s="5"/>
      <c r="D967" s="5"/>
      <c r="E967" s="5"/>
      <c r="F967" s="11"/>
      <c r="G967" s="11"/>
      <c r="H967" s="5"/>
      <c r="I967" s="28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ht="12.5" x14ac:dyDescent="0.25">
      <c r="A968" s="5"/>
      <c r="B968" s="5"/>
      <c r="C968" s="5"/>
      <c r="D968" s="5"/>
      <c r="E968" s="5"/>
      <c r="F968" s="11"/>
      <c r="G968" s="11"/>
      <c r="H968" s="5"/>
      <c r="I968" s="28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ht="12.5" x14ac:dyDescent="0.25">
      <c r="A969" s="5"/>
      <c r="B969" s="5"/>
      <c r="C969" s="5"/>
      <c r="D969" s="5"/>
      <c r="E969" s="5"/>
      <c r="F969" s="11"/>
      <c r="G969" s="11"/>
      <c r="H969" s="5"/>
      <c r="I969" s="28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ht="12.5" x14ac:dyDescent="0.25">
      <c r="A970" s="5"/>
      <c r="B970" s="5"/>
      <c r="C970" s="5"/>
      <c r="D970" s="5"/>
      <c r="E970" s="5"/>
      <c r="F970" s="11"/>
      <c r="G970" s="11"/>
      <c r="H970" s="5"/>
      <c r="I970" s="28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ht="12.5" x14ac:dyDescent="0.25">
      <c r="A971" s="5"/>
      <c r="B971" s="5"/>
      <c r="C971" s="5"/>
      <c r="D971" s="5"/>
      <c r="E971" s="5"/>
      <c r="F971" s="11"/>
      <c r="G971" s="11"/>
      <c r="H971" s="5"/>
      <c r="I971" s="28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ht="12.5" x14ac:dyDescent="0.25">
      <c r="A972" s="5"/>
      <c r="B972" s="5"/>
      <c r="C972" s="5"/>
      <c r="D972" s="5"/>
      <c r="E972" s="5"/>
      <c r="F972" s="11"/>
      <c r="G972" s="11"/>
      <c r="H972" s="5"/>
      <c r="I972" s="28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ht="12.5" x14ac:dyDescent="0.25">
      <c r="A973" s="5"/>
      <c r="B973" s="5"/>
      <c r="C973" s="5"/>
      <c r="D973" s="5"/>
      <c r="E973" s="5"/>
      <c r="F973" s="11"/>
      <c r="G973" s="11"/>
      <c r="H973" s="5"/>
      <c r="I973" s="28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ht="12.5" x14ac:dyDescent="0.25">
      <c r="A974" s="5"/>
      <c r="B974" s="5"/>
      <c r="C974" s="5"/>
      <c r="D974" s="5"/>
      <c r="E974" s="5"/>
      <c r="F974" s="11"/>
      <c r="G974" s="11"/>
      <c r="H974" s="5"/>
      <c r="I974" s="28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ht="12.5" x14ac:dyDescent="0.25">
      <c r="A975" s="5"/>
      <c r="B975" s="5"/>
      <c r="C975" s="5"/>
      <c r="D975" s="5"/>
      <c r="E975" s="5"/>
      <c r="F975" s="11"/>
      <c r="G975" s="11"/>
      <c r="H975" s="5"/>
      <c r="I975" s="28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ht="12.5" x14ac:dyDescent="0.25">
      <c r="A976" s="5"/>
      <c r="B976" s="5"/>
      <c r="C976" s="5"/>
      <c r="D976" s="5"/>
      <c r="E976" s="5"/>
      <c r="F976" s="11"/>
      <c r="G976" s="11"/>
      <c r="H976" s="5"/>
      <c r="I976" s="28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ht="12.5" x14ac:dyDescent="0.25">
      <c r="A977" s="5"/>
      <c r="B977" s="5"/>
      <c r="C977" s="5"/>
      <c r="D977" s="5"/>
      <c r="E977" s="5"/>
      <c r="F977" s="11"/>
      <c r="G977" s="11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</sheetData>
  <autoFilter ref="A1:U177" xr:uid="{00000000-0009-0000-0000-000009000000}"/>
  <mergeCells count="136">
    <mergeCell ref="B118:B121"/>
    <mergeCell ref="C118:C121"/>
    <mergeCell ref="A110:A113"/>
    <mergeCell ref="B110:B113"/>
    <mergeCell ref="C110:C113"/>
    <mergeCell ref="A114:A117"/>
    <mergeCell ref="B114:B117"/>
    <mergeCell ref="C114:C117"/>
    <mergeCell ref="A118:A121"/>
    <mergeCell ref="B106:B109"/>
    <mergeCell ref="C106:C109"/>
    <mergeCell ref="A98:A101"/>
    <mergeCell ref="B98:B101"/>
    <mergeCell ref="C98:C101"/>
    <mergeCell ref="A102:A105"/>
    <mergeCell ref="B102:B105"/>
    <mergeCell ref="C102:C105"/>
    <mergeCell ref="A106:A109"/>
    <mergeCell ref="B94:B97"/>
    <mergeCell ref="C94:C97"/>
    <mergeCell ref="A86:A89"/>
    <mergeCell ref="B86:B89"/>
    <mergeCell ref="C86:C89"/>
    <mergeCell ref="A90:A93"/>
    <mergeCell ref="B90:B93"/>
    <mergeCell ref="C90:C93"/>
    <mergeCell ref="A94:A97"/>
    <mergeCell ref="B82:B85"/>
    <mergeCell ref="C82:C85"/>
    <mergeCell ref="A74:A77"/>
    <mergeCell ref="B74:B77"/>
    <mergeCell ref="C74:C77"/>
    <mergeCell ref="A78:A81"/>
    <mergeCell ref="B78:B81"/>
    <mergeCell ref="C78:C81"/>
    <mergeCell ref="A82:A85"/>
    <mergeCell ref="B70:B73"/>
    <mergeCell ref="C70:C73"/>
    <mergeCell ref="A62:A65"/>
    <mergeCell ref="B62:B65"/>
    <mergeCell ref="C62:C65"/>
    <mergeCell ref="A66:A69"/>
    <mergeCell ref="B66:B69"/>
    <mergeCell ref="C66:C69"/>
    <mergeCell ref="A70:A73"/>
    <mergeCell ref="B58:B61"/>
    <mergeCell ref="C58:C61"/>
    <mergeCell ref="A50:A53"/>
    <mergeCell ref="B50:B53"/>
    <mergeCell ref="C50:C53"/>
    <mergeCell ref="A54:A57"/>
    <mergeCell ref="B54:B57"/>
    <mergeCell ref="C54:C57"/>
    <mergeCell ref="A58:A61"/>
    <mergeCell ref="B46:B49"/>
    <mergeCell ref="C46:C49"/>
    <mergeCell ref="A38:A41"/>
    <mergeCell ref="B38:B41"/>
    <mergeCell ref="C38:C41"/>
    <mergeCell ref="A42:A45"/>
    <mergeCell ref="B42:B45"/>
    <mergeCell ref="C42:C45"/>
    <mergeCell ref="A46:A49"/>
    <mergeCell ref="A182:A185"/>
    <mergeCell ref="A186:A189"/>
    <mergeCell ref="A190:A193"/>
    <mergeCell ref="A170:A173"/>
    <mergeCell ref="B170:B173"/>
    <mergeCell ref="C170:C173"/>
    <mergeCell ref="A174:A177"/>
    <mergeCell ref="B174:B177"/>
    <mergeCell ref="C174:C177"/>
    <mergeCell ref="A178:A181"/>
    <mergeCell ref="B34:B37"/>
    <mergeCell ref="C34:C37"/>
    <mergeCell ref="A26:A29"/>
    <mergeCell ref="B26:B29"/>
    <mergeCell ref="C26:C29"/>
    <mergeCell ref="A30:A33"/>
    <mergeCell ref="B30:B33"/>
    <mergeCell ref="C30:C33"/>
    <mergeCell ref="A34:A37"/>
    <mergeCell ref="B22:B25"/>
    <mergeCell ref="C22:C25"/>
    <mergeCell ref="A14:A17"/>
    <mergeCell ref="B14:B17"/>
    <mergeCell ref="C14:C17"/>
    <mergeCell ref="A18:A21"/>
    <mergeCell ref="B18:B21"/>
    <mergeCell ref="C18:C21"/>
    <mergeCell ref="A22:A25"/>
    <mergeCell ref="B10:B13"/>
    <mergeCell ref="C10:C13"/>
    <mergeCell ref="A2:A5"/>
    <mergeCell ref="B2:B5"/>
    <mergeCell ref="C2:C5"/>
    <mergeCell ref="A6:A9"/>
    <mergeCell ref="B6:B9"/>
    <mergeCell ref="C6:C9"/>
    <mergeCell ref="A10:A13"/>
    <mergeCell ref="B166:B169"/>
    <mergeCell ref="C166:C169"/>
    <mergeCell ref="A158:A161"/>
    <mergeCell ref="B158:B161"/>
    <mergeCell ref="C158:C161"/>
    <mergeCell ref="A162:A165"/>
    <mergeCell ref="B162:B165"/>
    <mergeCell ref="C162:C165"/>
    <mergeCell ref="A166:A169"/>
    <mergeCell ref="B154:B157"/>
    <mergeCell ref="C154:C157"/>
    <mergeCell ref="A146:A149"/>
    <mergeCell ref="B146:B149"/>
    <mergeCell ref="C146:C149"/>
    <mergeCell ref="A150:A153"/>
    <mergeCell ref="B150:B153"/>
    <mergeCell ref="C150:C153"/>
    <mergeCell ref="A154:A157"/>
    <mergeCell ref="B142:B145"/>
    <mergeCell ref="C142:C145"/>
    <mergeCell ref="A134:A137"/>
    <mergeCell ref="B134:B137"/>
    <mergeCell ref="C134:C137"/>
    <mergeCell ref="A138:A141"/>
    <mergeCell ref="B138:B141"/>
    <mergeCell ref="C138:C141"/>
    <mergeCell ref="A142:A145"/>
    <mergeCell ref="B130:B133"/>
    <mergeCell ref="C130:C133"/>
    <mergeCell ref="A122:A125"/>
    <mergeCell ref="B122:B125"/>
    <mergeCell ref="C122:C125"/>
    <mergeCell ref="A126:A129"/>
    <mergeCell ref="B126:B129"/>
    <mergeCell ref="C126:C129"/>
    <mergeCell ref="A130:A13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7A8C98-6046-4A27-AE7C-736E571DEF2C}">
  <dimension ref="A1:T18"/>
  <sheetViews>
    <sheetView workbookViewId="0">
      <selection activeCell="B7" sqref="B7"/>
    </sheetView>
  </sheetViews>
  <sheetFormatPr defaultRowHeight="12.5" x14ac:dyDescent="0.25"/>
  <cols>
    <col min="1" max="1" width="6.453125" bestFit="1" customWidth="1"/>
    <col min="2" max="2" width="34.26953125" bestFit="1" customWidth="1"/>
    <col min="3" max="3" width="7.54296875" style="49" bestFit="1" customWidth="1"/>
    <col min="4" max="4" width="4.81640625" style="49" bestFit="1" customWidth="1"/>
    <col min="5" max="5" width="4.36328125" style="49" bestFit="1" customWidth="1"/>
    <col min="6" max="6" width="6.36328125" style="49" bestFit="1" customWidth="1"/>
    <col min="7" max="7" width="8.08984375" style="49" bestFit="1" customWidth="1"/>
    <col min="8" max="8" width="5.36328125" style="49" bestFit="1" customWidth="1"/>
  </cols>
  <sheetData>
    <row r="1" spans="1:20" ht="13" x14ac:dyDescent="0.3">
      <c r="A1" s="1" t="s">
        <v>1</v>
      </c>
      <c r="B1" s="1" t="s">
        <v>2</v>
      </c>
      <c r="C1" s="46" t="s">
        <v>3</v>
      </c>
      <c r="D1" s="46" t="s">
        <v>135</v>
      </c>
      <c r="E1" s="51" t="s">
        <v>136</v>
      </c>
      <c r="F1" s="46" t="s">
        <v>137</v>
      </c>
      <c r="G1" s="51" t="s">
        <v>160</v>
      </c>
      <c r="H1" s="54" t="s">
        <v>138</v>
      </c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</row>
    <row r="2" spans="1:20" x14ac:dyDescent="0.25">
      <c r="A2" t="s">
        <v>161</v>
      </c>
      <c r="B2" t="s">
        <v>162</v>
      </c>
      <c r="C2" s="55">
        <v>2022</v>
      </c>
      <c r="D2" s="55">
        <v>0.37</v>
      </c>
      <c r="E2" s="53">
        <v>0.9773856348550829</v>
      </c>
      <c r="F2" s="53">
        <v>1.140117097509012</v>
      </c>
      <c r="G2" s="53">
        <v>11.772596510086625</v>
      </c>
      <c r="H2" s="56">
        <v>24.851464387909918</v>
      </c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</row>
    <row r="3" spans="1:20" x14ac:dyDescent="0.25">
      <c r="A3" t="s">
        <v>161</v>
      </c>
      <c r="B3" t="s">
        <v>162</v>
      </c>
      <c r="C3" s="55">
        <v>2023</v>
      </c>
      <c r="D3" s="55">
        <v>0.37</v>
      </c>
      <c r="E3" s="53">
        <v>0.74059436714229121</v>
      </c>
      <c r="F3" s="53">
        <v>1.9052598368163665</v>
      </c>
      <c r="G3" s="53">
        <v>12.918193976771711</v>
      </c>
      <c r="H3" s="56">
        <v>24.695398212101264</v>
      </c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0" x14ac:dyDescent="0.25">
      <c r="A4" t="s">
        <v>161</v>
      </c>
      <c r="B4" t="s">
        <v>162</v>
      </c>
      <c r="C4" s="55">
        <v>2024</v>
      </c>
      <c r="D4" s="55">
        <v>0.76</v>
      </c>
      <c r="E4" s="53" t="s">
        <v>131</v>
      </c>
      <c r="F4" s="53">
        <v>-20.382892279453522</v>
      </c>
      <c r="G4" s="53">
        <v>12.202977832632593</v>
      </c>
      <c r="H4" s="56">
        <v>24.76480316646516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0" x14ac:dyDescent="0.25">
      <c r="A5" t="s">
        <v>21</v>
      </c>
      <c r="B5" t="s">
        <v>165</v>
      </c>
      <c r="C5" s="55">
        <v>2024</v>
      </c>
      <c r="D5" s="55">
        <v>0.67</v>
      </c>
      <c r="E5" s="53" t="s">
        <v>121</v>
      </c>
      <c r="F5" s="53">
        <v>1.235699811020766</v>
      </c>
      <c r="G5" s="53">
        <v>5.2480463089725058</v>
      </c>
      <c r="H5" s="56">
        <v>24.812928484222248</v>
      </c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</row>
    <row r="6" spans="1:20" x14ac:dyDescent="0.25">
      <c r="A6" t="s">
        <v>27</v>
      </c>
      <c r="B6" t="s">
        <v>164</v>
      </c>
      <c r="C6" s="55">
        <v>2021</v>
      </c>
      <c r="D6" s="55">
        <v>0.35</v>
      </c>
      <c r="E6" s="53">
        <v>1.6208154433583146</v>
      </c>
      <c r="F6" s="53">
        <v>5.2055863376703835</v>
      </c>
      <c r="G6" s="53">
        <v>4.5717053152095977</v>
      </c>
      <c r="H6" s="56">
        <v>23.193852557885357</v>
      </c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</row>
    <row r="7" spans="1:20" x14ac:dyDescent="0.25">
      <c r="A7" t="s">
        <v>27</v>
      </c>
      <c r="B7" t="s">
        <v>164</v>
      </c>
      <c r="C7" s="55">
        <v>2022</v>
      </c>
      <c r="D7" s="55">
        <v>0.93</v>
      </c>
      <c r="E7" s="53">
        <v>1.0225663179190025</v>
      </c>
      <c r="F7" s="53">
        <v>1.1054233455005233</v>
      </c>
      <c r="G7" s="53">
        <v>2.840415475061445</v>
      </c>
      <c r="H7" s="56">
        <v>23.600308292738113</v>
      </c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</row>
    <row r="8" spans="1:20" x14ac:dyDescent="0.25">
      <c r="A8" t="s">
        <v>41</v>
      </c>
      <c r="B8" t="s">
        <v>163</v>
      </c>
      <c r="C8" s="55">
        <v>2024</v>
      </c>
      <c r="D8" s="55">
        <v>0.44</v>
      </c>
      <c r="E8" s="53" t="s">
        <v>147</v>
      </c>
      <c r="F8" s="53">
        <v>265.31818786936793</v>
      </c>
      <c r="G8" s="53">
        <v>1.050434919545624</v>
      </c>
      <c r="H8" s="56">
        <v>23.14534129734017</v>
      </c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</row>
    <row r="9" spans="1:20" x14ac:dyDescent="0.25">
      <c r="A9" t="s">
        <v>47</v>
      </c>
      <c r="B9" t="s">
        <v>166</v>
      </c>
      <c r="C9" s="55">
        <v>2021</v>
      </c>
      <c r="D9" s="55">
        <v>0.27</v>
      </c>
      <c r="E9" s="53">
        <v>0.36975042424926008</v>
      </c>
      <c r="F9" s="53">
        <v>7.192216114631294</v>
      </c>
      <c r="G9" s="53">
        <v>0.22439795891417735</v>
      </c>
      <c r="H9" s="56">
        <v>25.118990015213285</v>
      </c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4.5" x14ac:dyDescent="0.35">
      <c r="A10" t="s">
        <v>57</v>
      </c>
      <c r="B10" t="s">
        <v>167</v>
      </c>
      <c r="C10" s="55">
        <v>2023</v>
      </c>
      <c r="D10" s="55">
        <v>0.57999999999999996</v>
      </c>
      <c r="E10" s="53">
        <v>0.26057990545700715</v>
      </c>
      <c r="F10" s="53">
        <v>19.061243186780342</v>
      </c>
      <c r="G10" s="53">
        <v>3.1133575981212811</v>
      </c>
      <c r="H10" s="56">
        <v>20.731098690833679</v>
      </c>
      <c r="I10" s="32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</row>
    <row r="11" spans="1:20" ht="14.5" x14ac:dyDescent="0.35">
      <c r="A11" t="s">
        <v>73</v>
      </c>
      <c r="B11" t="s">
        <v>168</v>
      </c>
      <c r="C11" s="55">
        <v>2021</v>
      </c>
      <c r="D11" s="55">
        <v>0.48</v>
      </c>
      <c r="E11" s="53">
        <v>0.84856580619149979</v>
      </c>
      <c r="F11" s="53">
        <v>-82.075526583493712</v>
      </c>
      <c r="G11" s="53">
        <v>18.107363266762569</v>
      </c>
      <c r="H11" s="56">
        <v>21.769635608928169</v>
      </c>
      <c r="I11" s="32"/>
      <c r="J11" s="32"/>
      <c r="K11" s="5"/>
      <c r="L11" s="5"/>
      <c r="M11" s="5"/>
      <c r="N11" s="5"/>
      <c r="O11" s="5"/>
      <c r="P11" s="5"/>
      <c r="Q11" s="5"/>
      <c r="R11" s="5"/>
      <c r="S11" s="5"/>
      <c r="T11" s="5"/>
    </row>
    <row r="12" spans="1:20" ht="14.5" x14ac:dyDescent="0.35">
      <c r="A12" t="s">
        <v>73</v>
      </c>
      <c r="B12" t="s">
        <v>168</v>
      </c>
      <c r="C12" s="55">
        <v>2022</v>
      </c>
      <c r="D12" s="55">
        <v>0.49</v>
      </c>
      <c r="E12" s="53">
        <v>0.70499276709562486</v>
      </c>
      <c r="F12" s="53">
        <v>2.5976049890696125</v>
      </c>
      <c r="G12" s="53">
        <v>14.560054223168411</v>
      </c>
      <c r="H12" s="56">
        <v>21.756403699988276</v>
      </c>
      <c r="I12" s="32"/>
      <c r="J12" s="32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 ht="14.5" x14ac:dyDescent="0.35">
      <c r="A13" t="s">
        <v>73</v>
      </c>
      <c r="B13" t="s">
        <v>168</v>
      </c>
      <c r="C13" s="55">
        <v>2023</v>
      </c>
      <c r="D13" s="55">
        <v>0.52</v>
      </c>
      <c r="E13" s="53">
        <v>0.67430985619817363</v>
      </c>
      <c r="F13" s="53">
        <v>9.0868688631716239</v>
      </c>
      <c r="G13" s="53">
        <v>10.910673297137595</v>
      </c>
      <c r="H13" s="56">
        <v>21.978669031261866</v>
      </c>
      <c r="I13" s="32"/>
      <c r="J13" s="32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 ht="14.5" x14ac:dyDescent="0.35">
      <c r="A14" t="s">
        <v>73</v>
      </c>
      <c r="B14" t="s">
        <v>168</v>
      </c>
      <c r="C14" s="55">
        <v>2024</v>
      </c>
      <c r="D14" s="55">
        <v>0.48</v>
      </c>
      <c r="E14" s="53" t="s">
        <v>118</v>
      </c>
      <c r="F14" s="53">
        <v>3.0009168683824576</v>
      </c>
      <c r="G14" s="53">
        <v>9.444325528296222</v>
      </c>
      <c r="H14" s="56">
        <v>22.027319785540936</v>
      </c>
      <c r="I14" s="32"/>
      <c r="J14" s="32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 ht="14.5" x14ac:dyDescent="0.35">
      <c r="A15" t="s">
        <v>169</v>
      </c>
      <c r="B15" t="s">
        <v>170</v>
      </c>
      <c r="C15" s="55">
        <v>2022</v>
      </c>
      <c r="D15" s="55">
        <v>0.47</v>
      </c>
      <c r="E15" s="53">
        <v>1.1220968076741511</v>
      </c>
      <c r="F15" s="53">
        <v>6.4305807037722325</v>
      </c>
      <c r="G15" s="53">
        <v>3.2080680759786375</v>
      </c>
      <c r="H15" s="56">
        <v>20.683882835277061</v>
      </c>
      <c r="I15" s="32"/>
      <c r="J15" s="34"/>
      <c r="K15" s="32"/>
      <c r="L15" s="5"/>
      <c r="M15" s="5"/>
      <c r="N15" s="5"/>
      <c r="O15" s="5"/>
      <c r="P15" s="5"/>
      <c r="Q15" s="5"/>
      <c r="R15" s="5"/>
      <c r="S15" s="5"/>
      <c r="T15" s="5"/>
    </row>
    <row r="16" spans="1:20" ht="14.5" x14ac:dyDescent="0.35">
      <c r="A16" t="s">
        <v>169</v>
      </c>
      <c r="B16" t="s">
        <v>170</v>
      </c>
      <c r="C16" s="55">
        <v>2024</v>
      </c>
      <c r="D16" s="55">
        <v>0.5</v>
      </c>
      <c r="E16" s="57">
        <v>45994</v>
      </c>
      <c r="F16" s="53">
        <v>-0.35828818487066288</v>
      </c>
      <c r="G16" s="53">
        <v>3.7333713258830943</v>
      </c>
      <c r="H16" s="56">
        <v>20.907773551754602</v>
      </c>
      <c r="I16" s="32"/>
      <c r="J16" s="32"/>
      <c r="K16" s="32"/>
      <c r="L16" s="32"/>
      <c r="M16" s="5"/>
      <c r="N16" s="5"/>
      <c r="O16" s="5"/>
      <c r="P16" s="5"/>
      <c r="Q16" s="5"/>
      <c r="R16" s="5"/>
      <c r="S16" s="5"/>
      <c r="T16" s="5"/>
    </row>
    <row r="17" spans="1:20" ht="14.5" x14ac:dyDescent="0.35">
      <c r="A17" t="s">
        <v>81</v>
      </c>
      <c r="B17" t="s">
        <v>171</v>
      </c>
      <c r="C17" s="55">
        <v>2021</v>
      </c>
      <c r="D17" s="55">
        <v>0.31</v>
      </c>
      <c r="E17" s="53">
        <v>0.5478233771111376</v>
      </c>
      <c r="F17" s="53">
        <v>2.0549188047001534</v>
      </c>
      <c r="G17" s="53">
        <v>4.8278063581395072</v>
      </c>
      <c r="H17" s="56">
        <v>20.318912134023634</v>
      </c>
      <c r="I17" s="32"/>
      <c r="J17" s="33"/>
      <c r="K17" s="32"/>
      <c r="L17" s="32"/>
      <c r="M17" s="32"/>
      <c r="N17" s="5"/>
      <c r="O17" s="5"/>
      <c r="P17" s="5"/>
      <c r="Q17" s="5"/>
      <c r="R17" s="5"/>
      <c r="S17" s="5"/>
      <c r="T17" s="5"/>
    </row>
    <row r="18" spans="1:20" ht="14.5" x14ac:dyDescent="0.35">
      <c r="A18" t="s">
        <v>172</v>
      </c>
      <c r="B18" t="s">
        <v>173</v>
      </c>
      <c r="C18" s="55">
        <v>2023</v>
      </c>
      <c r="D18" s="55">
        <v>0.43</v>
      </c>
      <c r="E18" s="53">
        <v>2.049945102364001</v>
      </c>
      <c r="F18" s="53">
        <v>2.6258881756439618</v>
      </c>
      <c r="G18" s="53">
        <v>2.5407708564986855</v>
      </c>
      <c r="H18" s="56">
        <v>22.231625258687419</v>
      </c>
      <c r="I18" s="32"/>
      <c r="J18" s="32"/>
      <c r="K18" s="34"/>
      <c r="L18" s="32"/>
      <c r="M18" s="33"/>
      <c r="N18" s="32"/>
      <c r="O18" s="5"/>
      <c r="P18" s="5"/>
      <c r="Q18" s="5"/>
      <c r="R18" s="5"/>
      <c r="S18" s="5"/>
      <c r="T18" s="5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4527E-6AF2-40C0-BC21-030577EC4FF7}">
  <dimension ref="A1:E160"/>
  <sheetViews>
    <sheetView tabSelected="1" workbookViewId="0">
      <selection activeCell="J17" sqref="J17"/>
    </sheetView>
  </sheetViews>
  <sheetFormatPr defaultRowHeight="12.5" x14ac:dyDescent="0.25"/>
  <sheetData>
    <row r="1" spans="1:5" x14ac:dyDescent="0.25">
      <c r="A1" t="s">
        <v>135</v>
      </c>
      <c r="B1" t="s">
        <v>136</v>
      </c>
      <c r="C1" t="s">
        <v>137</v>
      </c>
      <c r="D1" t="s">
        <v>174</v>
      </c>
      <c r="E1" t="s">
        <v>138</v>
      </c>
    </row>
    <row r="2" spans="1:5" x14ac:dyDescent="0.25">
      <c r="A2">
        <v>0.5</v>
      </c>
      <c r="B2">
        <v>0.7</v>
      </c>
      <c r="C2">
        <v>4.8499999999999996</v>
      </c>
      <c r="D2">
        <v>1.08</v>
      </c>
      <c r="E2">
        <v>25.41</v>
      </c>
    </row>
    <row r="3" spans="1:5" x14ac:dyDescent="0.25">
      <c r="A3">
        <v>0.73</v>
      </c>
      <c r="B3">
        <v>0.65</v>
      </c>
      <c r="C3">
        <v>1.6</v>
      </c>
      <c r="D3">
        <v>1.1200000000000001</v>
      </c>
      <c r="E3">
        <v>25.86</v>
      </c>
    </row>
    <row r="4" spans="1:5" x14ac:dyDescent="0.25">
      <c r="A4">
        <v>0.81</v>
      </c>
      <c r="B4">
        <v>0.41</v>
      </c>
      <c r="C4">
        <v>2.35</v>
      </c>
      <c r="D4">
        <v>0.76</v>
      </c>
      <c r="E4">
        <v>25.81</v>
      </c>
    </row>
    <row r="5" spans="1:5" x14ac:dyDescent="0.25">
      <c r="A5">
        <v>0.91</v>
      </c>
      <c r="B5">
        <v>0.25</v>
      </c>
      <c r="C5">
        <v>0.98</v>
      </c>
      <c r="D5">
        <v>0.89</v>
      </c>
      <c r="E5">
        <v>25.41</v>
      </c>
    </row>
    <row r="6" spans="1:5" x14ac:dyDescent="0.25">
      <c r="A6">
        <v>0.67</v>
      </c>
      <c r="B6">
        <v>1.08</v>
      </c>
      <c r="C6">
        <v>0.47</v>
      </c>
      <c r="D6">
        <v>1.22</v>
      </c>
      <c r="E6">
        <v>23.88</v>
      </c>
    </row>
    <row r="7" spans="1:5" x14ac:dyDescent="0.25">
      <c r="A7">
        <v>0.83</v>
      </c>
      <c r="B7">
        <v>1.07</v>
      </c>
      <c r="C7">
        <v>1.35</v>
      </c>
      <c r="D7">
        <v>1.55</v>
      </c>
      <c r="E7">
        <v>24.03</v>
      </c>
    </row>
    <row r="8" spans="1:5" x14ac:dyDescent="0.25">
      <c r="A8">
        <v>0.77</v>
      </c>
      <c r="B8">
        <v>1.1499999999999999</v>
      </c>
      <c r="C8">
        <v>-1.05</v>
      </c>
      <c r="D8">
        <v>1.51</v>
      </c>
      <c r="E8">
        <v>24.13</v>
      </c>
    </row>
    <row r="9" spans="1:5" x14ac:dyDescent="0.25">
      <c r="A9">
        <v>0.76</v>
      </c>
      <c r="B9">
        <v>1.26</v>
      </c>
      <c r="C9">
        <v>3.45</v>
      </c>
      <c r="D9">
        <v>1.24</v>
      </c>
      <c r="E9">
        <v>24.22</v>
      </c>
    </row>
    <row r="10" spans="1:5" x14ac:dyDescent="0.25">
      <c r="A10">
        <v>0.56000000000000005</v>
      </c>
      <c r="B10">
        <v>1.73</v>
      </c>
      <c r="C10">
        <v>8.32</v>
      </c>
      <c r="D10">
        <v>1.08</v>
      </c>
      <c r="E10">
        <v>22.35</v>
      </c>
    </row>
    <row r="11" spans="1:5" x14ac:dyDescent="0.25">
      <c r="A11">
        <v>0.5</v>
      </c>
      <c r="B11">
        <v>2.96</v>
      </c>
      <c r="C11">
        <v>-0.79</v>
      </c>
      <c r="D11">
        <v>0.86</v>
      </c>
      <c r="E11">
        <v>22.14</v>
      </c>
    </row>
    <row r="12" spans="1:5" x14ac:dyDescent="0.25">
      <c r="A12">
        <v>0.56000000000000005</v>
      </c>
      <c r="B12">
        <v>2.96</v>
      </c>
      <c r="C12">
        <v>-22.4</v>
      </c>
      <c r="D12">
        <v>0.87</v>
      </c>
      <c r="E12">
        <v>22.1</v>
      </c>
    </row>
    <row r="13" spans="1:5" x14ac:dyDescent="0.25">
      <c r="A13">
        <v>0.57999999999999996</v>
      </c>
      <c r="B13">
        <v>2.84</v>
      </c>
      <c r="C13">
        <v>-2.11</v>
      </c>
      <c r="D13">
        <v>0.84</v>
      </c>
      <c r="E13">
        <v>22.12</v>
      </c>
    </row>
    <row r="14" spans="1:5" x14ac:dyDescent="0.25">
      <c r="A14">
        <v>0.44</v>
      </c>
      <c r="B14">
        <v>4.41</v>
      </c>
      <c r="C14">
        <v>9.7100000000000009</v>
      </c>
      <c r="D14">
        <v>1.19</v>
      </c>
      <c r="E14">
        <v>22.87</v>
      </c>
    </row>
    <row r="15" spans="1:5" x14ac:dyDescent="0.25">
      <c r="A15">
        <v>0.45</v>
      </c>
      <c r="B15">
        <v>2.16</v>
      </c>
      <c r="C15">
        <v>1.85</v>
      </c>
      <c r="D15">
        <v>1.1100000000000001</v>
      </c>
      <c r="E15">
        <v>22.5</v>
      </c>
    </row>
    <row r="16" spans="1:5" x14ac:dyDescent="0.25">
      <c r="A16">
        <v>0.49</v>
      </c>
      <c r="B16">
        <v>1.54</v>
      </c>
      <c r="C16">
        <v>11.18</v>
      </c>
      <c r="D16">
        <v>0.98</v>
      </c>
      <c r="E16">
        <v>22.48</v>
      </c>
    </row>
    <row r="17" spans="1:5" x14ac:dyDescent="0.25">
      <c r="A17">
        <v>0.49</v>
      </c>
      <c r="B17">
        <v>1.19</v>
      </c>
      <c r="C17">
        <v>26.62</v>
      </c>
      <c r="D17">
        <v>0.84</v>
      </c>
      <c r="E17">
        <v>22.46</v>
      </c>
    </row>
    <row r="18" spans="1:5" x14ac:dyDescent="0.25">
      <c r="A18">
        <v>0.56000000000000005</v>
      </c>
      <c r="B18">
        <v>5.53</v>
      </c>
      <c r="C18">
        <v>11.53</v>
      </c>
      <c r="D18">
        <v>0.93</v>
      </c>
      <c r="E18">
        <v>24.82</v>
      </c>
    </row>
    <row r="19" spans="1:5" x14ac:dyDescent="0.25">
      <c r="A19">
        <v>0.85</v>
      </c>
      <c r="B19">
        <v>0.59</v>
      </c>
      <c r="C19">
        <v>0.99</v>
      </c>
      <c r="D19">
        <v>1.22</v>
      </c>
      <c r="E19">
        <v>24.98</v>
      </c>
    </row>
    <row r="20" spans="1:5" x14ac:dyDescent="0.25">
      <c r="A20">
        <v>0.85</v>
      </c>
      <c r="B20">
        <v>0.51</v>
      </c>
      <c r="C20">
        <v>7.48</v>
      </c>
      <c r="D20">
        <v>0.83</v>
      </c>
      <c r="E20">
        <v>24.89</v>
      </c>
    </row>
    <row r="21" spans="1:5" x14ac:dyDescent="0.25">
      <c r="A21">
        <v>0.08</v>
      </c>
      <c r="B21">
        <v>0.45</v>
      </c>
      <c r="C21">
        <v>-0.84</v>
      </c>
      <c r="D21">
        <v>0.96</v>
      </c>
      <c r="E21">
        <v>24.93</v>
      </c>
    </row>
    <row r="22" spans="1:5" x14ac:dyDescent="0.25">
      <c r="A22">
        <v>0.37</v>
      </c>
      <c r="B22">
        <v>0.31</v>
      </c>
      <c r="C22">
        <v>4.62</v>
      </c>
      <c r="D22">
        <v>2.83</v>
      </c>
      <c r="E22">
        <v>24.27</v>
      </c>
    </row>
    <row r="23" spans="1:5" x14ac:dyDescent="0.25">
      <c r="A23">
        <v>0.33</v>
      </c>
      <c r="B23">
        <v>-1.99</v>
      </c>
      <c r="C23">
        <v>5.34</v>
      </c>
      <c r="D23">
        <v>2.39</v>
      </c>
      <c r="E23">
        <v>20.91</v>
      </c>
    </row>
    <row r="24" spans="1:5" x14ac:dyDescent="0.25">
      <c r="A24">
        <v>0.33</v>
      </c>
      <c r="B24">
        <v>-1.7</v>
      </c>
      <c r="C24">
        <v>-1.05</v>
      </c>
      <c r="D24">
        <v>2.91</v>
      </c>
      <c r="E24">
        <v>20.62</v>
      </c>
    </row>
    <row r="25" spans="1:5" x14ac:dyDescent="0.25">
      <c r="A25">
        <v>0.33</v>
      </c>
      <c r="B25">
        <v>-1.74</v>
      </c>
      <c r="C25">
        <v>6.46</v>
      </c>
      <c r="D25">
        <v>2.82</v>
      </c>
      <c r="E25">
        <v>20.7</v>
      </c>
    </row>
    <row r="26" spans="1:5" x14ac:dyDescent="0.25">
      <c r="A26">
        <v>0.33</v>
      </c>
      <c r="B26">
        <v>-1.72</v>
      </c>
      <c r="C26">
        <v>-46.29</v>
      </c>
      <c r="D26">
        <v>2.6</v>
      </c>
      <c r="E26">
        <v>20.63</v>
      </c>
    </row>
    <row r="27" spans="1:5" x14ac:dyDescent="0.25">
      <c r="A27">
        <v>0.31</v>
      </c>
      <c r="B27">
        <v>4.68</v>
      </c>
      <c r="C27">
        <v>5.98</v>
      </c>
      <c r="D27">
        <v>1.08</v>
      </c>
      <c r="E27">
        <v>23.87</v>
      </c>
    </row>
    <row r="28" spans="1:5" x14ac:dyDescent="0.25">
      <c r="A28">
        <v>0.85</v>
      </c>
      <c r="B28">
        <v>5.13</v>
      </c>
      <c r="C28">
        <v>0.87</v>
      </c>
      <c r="D28">
        <v>1.1100000000000001</v>
      </c>
      <c r="E28">
        <v>23.93</v>
      </c>
    </row>
    <row r="29" spans="1:5" x14ac:dyDescent="0.25">
      <c r="A29">
        <v>0.89</v>
      </c>
      <c r="B29">
        <v>5.88</v>
      </c>
      <c r="C29">
        <v>0.85</v>
      </c>
      <c r="D29">
        <v>1.1200000000000001</v>
      </c>
      <c r="E29">
        <v>24.09</v>
      </c>
    </row>
    <row r="30" spans="1:5" x14ac:dyDescent="0.25">
      <c r="A30">
        <v>0.85</v>
      </c>
      <c r="B30">
        <v>7.2</v>
      </c>
      <c r="C30">
        <v>-145.79</v>
      </c>
      <c r="D30">
        <v>1.01</v>
      </c>
      <c r="E30">
        <v>26.59</v>
      </c>
    </row>
    <row r="31" spans="1:5" x14ac:dyDescent="0.25">
      <c r="A31">
        <v>0.3</v>
      </c>
      <c r="B31">
        <v>0.72</v>
      </c>
      <c r="C31">
        <v>4.17</v>
      </c>
      <c r="D31">
        <v>1.3</v>
      </c>
      <c r="E31">
        <v>24.48</v>
      </c>
    </row>
    <row r="32" spans="1:5" x14ac:dyDescent="0.25">
      <c r="A32">
        <v>0.62</v>
      </c>
      <c r="B32">
        <v>1.1499999999999999</v>
      </c>
      <c r="C32">
        <v>1.45</v>
      </c>
      <c r="D32">
        <v>0.84</v>
      </c>
      <c r="E32">
        <v>25.34</v>
      </c>
    </row>
    <row r="33" spans="1:5" x14ac:dyDescent="0.25">
      <c r="A33">
        <v>0.62</v>
      </c>
      <c r="B33">
        <v>0.78</v>
      </c>
      <c r="C33">
        <v>1.77</v>
      </c>
      <c r="D33">
        <v>1.74</v>
      </c>
      <c r="E33">
        <v>24.58</v>
      </c>
    </row>
    <row r="34" spans="1:5" x14ac:dyDescent="0.25">
      <c r="A34">
        <v>0.35</v>
      </c>
      <c r="B34">
        <v>0.91</v>
      </c>
      <c r="C34">
        <v>-5.26</v>
      </c>
      <c r="D34">
        <v>0.76</v>
      </c>
      <c r="E34">
        <v>22.7</v>
      </c>
    </row>
    <row r="35" spans="1:5" x14ac:dyDescent="0.25">
      <c r="A35">
        <v>0.46</v>
      </c>
      <c r="B35">
        <v>1.1499999999999999</v>
      </c>
      <c r="C35">
        <v>1.1299999999999999</v>
      </c>
      <c r="D35">
        <v>0.79</v>
      </c>
      <c r="E35">
        <v>22.9</v>
      </c>
    </row>
    <row r="36" spans="1:5" x14ac:dyDescent="0.25">
      <c r="A36">
        <v>0.86</v>
      </c>
      <c r="B36">
        <v>1.17</v>
      </c>
      <c r="C36">
        <v>16.39</v>
      </c>
      <c r="D36">
        <v>0.83</v>
      </c>
      <c r="E36">
        <v>22.99</v>
      </c>
    </row>
    <row r="37" spans="1:5" x14ac:dyDescent="0.25">
      <c r="A37">
        <v>0.83</v>
      </c>
      <c r="B37">
        <v>1.17</v>
      </c>
      <c r="C37">
        <v>3.07</v>
      </c>
      <c r="D37">
        <v>0.84</v>
      </c>
      <c r="E37">
        <v>23.09</v>
      </c>
    </row>
    <row r="38" spans="1:5" x14ac:dyDescent="0.25">
      <c r="A38">
        <v>0.37</v>
      </c>
      <c r="B38">
        <v>1.37</v>
      </c>
      <c r="C38">
        <v>0.84</v>
      </c>
      <c r="D38">
        <v>0.74</v>
      </c>
      <c r="E38">
        <v>23.44</v>
      </c>
    </row>
    <row r="39" spans="1:5" x14ac:dyDescent="0.25">
      <c r="A39">
        <v>0.59</v>
      </c>
      <c r="B39">
        <v>1.32</v>
      </c>
      <c r="C39">
        <v>1.64</v>
      </c>
      <c r="D39">
        <v>0.96</v>
      </c>
      <c r="E39">
        <v>23.66</v>
      </c>
    </row>
    <row r="40" spans="1:5" x14ac:dyDescent="0.25">
      <c r="A40">
        <v>0.89</v>
      </c>
      <c r="B40">
        <v>1.34</v>
      </c>
      <c r="C40">
        <v>3.27</v>
      </c>
      <c r="D40">
        <v>0.83</v>
      </c>
      <c r="E40">
        <v>23.77</v>
      </c>
    </row>
    <row r="41" spans="1:5" x14ac:dyDescent="0.25">
      <c r="A41">
        <v>0.88</v>
      </c>
      <c r="B41">
        <v>1.41</v>
      </c>
      <c r="C41">
        <v>0.4</v>
      </c>
      <c r="D41">
        <v>0.81</v>
      </c>
      <c r="E41">
        <v>23.97</v>
      </c>
    </row>
    <row r="42" spans="1:5" x14ac:dyDescent="0.25">
      <c r="A42">
        <v>0.93</v>
      </c>
      <c r="B42">
        <v>0.98</v>
      </c>
      <c r="C42">
        <v>9.89</v>
      </c>
      <c r="D42">
        <v>2.1800000000000002</v>
      </c>
      <c r="E42">
        <v>23.73</v>
      </c>
    </row>
    <row r="43" spans="1:5" x14ac:dyDescent="0.25">
      <c r="A43">
        <v>0.93</v>
      </c>
      <c r="B43">
        <v>0.87</v>
      </c>
      <c r="C43">
        <v>1.44</v>
      </c>
      <c r="D43">
        <v>0.18</v>
      </c>
      <c r="E43">
        <v>26.72</v>
      </c>
    </row>
    <row r="44" spans="1:5" x14ac:dyDescent="0.25">
      <c r="A44">
        <v>0.38</v>
      </c>
      <c r="B44">
        <v>2.52</v>
      </c>
      <c r="C44">
        <v>21.57</v>
      </c>
      <c r="D44">
        <v>1.57</v>
      </c>
      <c r="E44">
        <v>21.88</v>
      </c>
    </row>
    <row r="45" spans="1:5" x14ac:dyDescent="0.25">
      <c r="A45">
        <v>0.44</v>
      </c>
      <c r="B45">
        <v>1.88</v>
      </c>
      <c r="C45">
        <v>26.79</v>
      </c>
      <c r="D45">
        <v>1.37</v>
      </c>
      <c r="E45">
        <v>22.01</v>
      </c>
    </row>
    <row r="46" spans="1:5" x14ac:dyDescent="0.25">
      <c r="A46">
        <v>0.44</v>
      </c>
      <c r="B46">
        <v>1.52</v>
      </c>
      <c r="C46">
        <v>15.16</v>
      </c>
      <c r="D46">
        <v>1.24</v>
      </c>
      <c r="E46">
        <v>22.16</v>
      </c>
    </row>
    <row r="47" spans="1:5" x14ac:dyDescent="0.25">
      <c r="A47">
        <v>0.56999999999999995</v>
      </c>
      <c r="B47">
        <v>1.71</v>
      </c>
      <c r="C47">
        <v>0.19</v>
      </c>
      <c r="D47">
        <v>1.22</v>
      </c>
      <c r="E47">
        <v>22.29</v>
      </c>
    </row>
    <row r="48" spans="1:5" x14ac:dyDescent="0.25">
      <c r="A48">
        <v>0.68</v>
      </c>
      <c r="B48">
        <v>0.34</v>
      </c>
      <c r="C48">
        <v>17.46</v>
      </c>
      <c r="D48">
        <v>2.4900000000000002</v>
      </c>
      <c r="E48">
        <v>23.25</v>
      </c>
    </row>
    <row r="49" spans="1:5" x14ac:dyDescent="0.25">
      <c r="A49">
        <v>0.56999999999999995</v>
      </c>
      <c r="B49">
        <v>0.28999999999999998</v>
      </c>
      <c r="C49">
        <v>1.36</v>
      </c>
      <c r="D49">
        <v>1.31</v>
      </c>
      <c r="E49">
        <v>23.72</v>
      </c>
    </row>
    <row r="50" spans="1:5" x14ac:dyDescent="0.25">
      <c r="A50">
        <v>0.62</v>
      </c>
      <c r="B50">
        <v>0.39</v>
      </c>
      <c r="C50">
        <v>-128.19</v>
      </c>
      <c r="D50">
        <v>1</v>
      </c>
      <c r="E50">
        <v>23.95</v>
      </c>
    </row>
    <row r="51" spans="1:5" x14ac:dyDescent="0.25">
      <c r="A51">
        <v>0.67</v>
      </c>
      <c r="B51">
        <v>0.44</v>
      </c>
      <c r="C51">
        <v>-0.46</v>
      </c>
      <c r="D51">
        <v>0.64</v>
      </c>
      <c r="E51">
        <v>24.45</v>
      </c>
    </row>
    <row r="52" spans="1:5" x14ac:dyDescent="0.25">
      <c r="A52">
        <v>0.89</v>
      </c>
      <c r="B52">
        <v>3.18</v>
      </c>
      <c r="C52">
        <v>13.78</v>
      </c>
      <c r="D52">
        <v>0.91</v>
      </c>
      <c r="E52">
        <v>24.69</v>
      </c>
    </row>
    <row r="53" spans="1:5" x14ac:dyDescent="0.25">
      <c r="A53">
        <v>0.88</v>
      </c>
      <c r="B53">
        <v>1.68</v>
      </c>
      <c r="C53">
        <v>1.3</v>
      </c>
      <c r="D53">
        <v>0.88</v>
      </c>
      <c r="E53">
        <v>24.76</v>
      </c>
    </row>
    <row r="54" spans="1:5" x14ac:dyDescent="0.25">
      <c r="A54">
        <v>0.85</v>
      </c>
      <c r="B54">
        <v>1.26</v>
      </c>
      <c r="C54">
        <v>2.37</v>
      </c>
      <c r="D54">
        <v>0.71</v>
      </c>
      <c r="E54">
        <v>24.59</v>
      </c>
    </row>
    <row r="55" spans="1:5" x14ac:dyDescent="0.25">
      <c r="A55">
        <v>0.89</v>
      </c>
      <c r="B55">
        <v>1.19</v>
      </c>
      <c r="C55">
        <v>3.07</v>
      </c>
      <c r="D55">
        <v>1.04</v>
      </c>
      <c r="E55">
        <v>26.11</v>
      </c>
    </row>
    <row r="56" spans="1:5" x14ac:dyDescent="0.25">
      <c r="A56">
        <v>0.77</v>
      </c>
      <c r="B56">
        <v>0.06</v>
      </c>
      <c r="C56">
        <v>0.2</v>
      </c>
      <c r="D56">
        <v>0.31</v>
      </c>
      <c r="E56">
        <v>21.68</v>
      </c>
    </row>
    <row r="57" spans="1:5" x14ac:dyDescent="0.25">
      <c r="A57">
        <v>0.76</v>
      </c>
      <c r="B57">
        <v>0.05</v>
      </c>
      <c r="C57">
        <v>-3.69</v>
      </c>
      <c r="D57">
        <v>0.28000000000000003</v>
      </c>
      <c r="E57">
        <v>21.96</v>
      </c>
    </row>
    <row r="58" spans="1:5" x14ac:dyDescent="0.25">
      <c r="A58">
        <v>0.74</v>
      </c>
      <c r="B58">
        <v>7.0000000000000007E-2</v>
      </c>
      <c r="C58">
        <v>-0.94</v>
      </c>
      <c r="D58">
        <v>0.26</v>
      </c>
      <c r="E58">
        <v>21.97</v>
      </c>
    </row>
    <row r="59" spans="1:5" x14ac:dyDescent="0.25">
      <c r="A59">
        <v>0.45</v>
      </c>
      <c r="B59">
        <v>0.17</v>
      </c>
      <c r="C59">
        <v>4.17</v>
      </c>
      <c r="D59">
        <v>0.32</v>
      </c>
      <c r="E59">
        <v>22.12</v>
      </c>
    </row>
    <row r="60" spans="1:5" x14ac:dyDescent="0.25">
      <c r="A60">
        <v>0.68</v>
      </c>
      <c r="B60">
        <v>0.39</v>
      </c>
      <c r="C60">
        <v>8.6300000000000008</v>
      </c>
      <c r="D60">
        <v>1.25</v>
      </c>
      <c r="E60">
        <v>23.89</v>
      </c>
    </row>
    <row r="61" spans="1:5" x14ac:dyDescent="0.25">
      <c r="A61">
        <v>0.82</v>
      </c>
      <c r="B61">
        <v>0.35</v>
      </c>
      <c r="C61">
        <v>1.45</v>
      </c>
      <c r="D61">
        <v>1.32</v>
      </c>
      <c r="E61">
        <v>24.45</v>
      </c>
    </row>
    <row r="62" spans="1:5" x14ac:dyDescent="0.25">
      <c r="A62">
        <v>0.97</v>
      </c>
      <c r="B62">
        <v>0.22</v>
      </c>
      <c r="C62">
        <v>1.8</v>
      </c>
      <c r="D62">
        <v>1.04</v>
      </c>
      <c r="E62">
        <v>24.24</v>
      </c>
    </row>
    <row r="63" spans="1:5" x14ac:dyDescent="0.25">
      <c r="A63">
        <v>1</v>
      </c>
      <c r="B63">
        <v>0.24</v>
      </c>
      <c r="C63">
        <v>-9.2799999999999994</v>
      </c>
      <c r="D63">
        <v>0.97</v>
      </c>
      <c r="E63">
        <v>24.38</v>
      </c>
    </row>
    <row r="64" spans="1:5" x14ac:dyDescent="0.25">
      <c r="A64">
        <v>0.39</v>
      </c>
      <c r="B64">
        <v>0.34</v>
      </c>
      <c r="C64">
        <v>-44.05</v>
      </c>
      <c r="D64">
        <v>0.95</v>
      </c>
      <c r="E64">
        <v>21.36</v>
      </c>
    </row>
    <row r="65" spans="1:5" x14ac:dyDescent="0.25">
      <c r="A65">
        <v>0.41</v>
      </c>
      <c r="B65">
        <v>0.38</v>
      </c>
      <c r="C65">
        <v>0.86</v>
      </c>
      <c r="D65">
        <v>1.02</v>
      </c>
      <c r="E65">
        <v>21.71</v>
      </c>
    </row>
    <row r="66" spans="1:5" x14ac:dyDescent="0.25">
      <c r="A66">
        <v>0.41</v>
      </c>
      <c r="B66">
        <v>0.44</v>
      </c>
      <c r="C66">
        <v>-2.84</v>
      </c>
      <c r="D66">
        <v>0.9</v>
      </c>
      <c r="E66">
        <v>21.85</v>
      </c>
    </row>
    <row r="67" spans="1:5" x14ac:dyDescent="0.25">
      <c r="A67">
        <v>0.39</v>
      </c>
      <c r="B67">
        <v>0.3</v>
      </c>
      <c r="C67">
        <v>4.78</v>
      </c>
      <c r="D67">
        <v>1.04</v>
      </c>
      <c r="E67">
        <v>21.94</v>
      </c>
    </row>
    <row r="68" spans="1:5" x14ac:dyDescent="0.25">
      <c r="A68">
        <v>0.39</v>
      </c>
      <c r="B68">
        <v>2.88</v>
      </c>
      <c r="C68">
        <v>4.84</v>
      </c>
      <c r="D68">
        <v>0.86</v>
      </c>
      <c r="E68">
        <v>21.39</v>
      </c>
    </row>
    <row r="69" spans="1:5" x14ac:dyDescent="0.25">
      <c r="A69">
        <v>0.44</v>
      </c>
      <c r="B69">
        <v>3.59</v>
      </c>
      <c r="C69">
        <v>-16.21</v>
      </c>
      <c r="D69">
        <v>0.91</v>
      </c>
      <c r="E69">
        <v>21.47</v>
      </c>
    </row>
    <row r="70" spans="1:5" x14ac:dyDescent="0.25">
      <c r="A70">
        <v>0.44</v>
      </c>
      <c r="B70">
        <v>4.4400000000000004</v>
      </c>
      <c r="C70">
        <v>-12.09</v>
      </c>
      <c r="D70">
        <v>0.94</v>
      </c>
      <c r="E70">
        <v>21.41</v>
      </c>
    </row>
    <row r="71" spans="1:5" x14ac:dyDescent="0.25">
      <c r="A71">
        <v>0.44</v>
      </c>
      <c r="B71">
        <v>0.28999999999999998</v>
      </c>
      <c r="C71">
        <v>4.79</v>
      </c>
      <c r="D71">
        <v>1.43</v>
      </c>
      <c r="E71">
        <v>22.03</v>
      </c>
    </row>
    <row r="72" spans="1:5" x14ac:dyDescent="0.25">
      <c r="A72">
        <v>0.5</v>
      </c>
      <c r="B72">
        <v>0.22</v>
      </c>
      <c r="C72">
        <v>1.63</v>
      </c>
      <c r="D72">
        <v>2.12</v>
      </c>
      <c r="E72">
        <v>22.3</v>
      </c>
    </row>
    <row r="73" spans="1:5" x14ac:dyDescent="0.25">
      <c r="A73">
        <v>0.5</v>
      </c>
      <c r="B73">
        <v>0.33</v>
      </c>
      <c r="C73">
        <v>1.84</v>
      </c>
      <c r="D73">
        <v>1.72</v>
      </c>
      <c r="E73">
        <v>21.99</v>
      </c>
    </row>
    <row r="74" spans="1:5" x14ac:dyDescent="0.25">
      <c r="A74">
        <v>0.78</v>
      </c>
      <c r="B74">
        <v>0.27</v>
      </c>
      <c r="C74">
        <v>4.13</v>
      </c>
      <c r="D74">
        <v>1.08</v>
      </c>
      <c r="E74">
        <v>22.07</v>
      </c>
    </row>
    <row r="75" spans="1:5" x14ac:dyDescent="0.25">
      <c r="A75">
        <v>0.25</v>
      </c>
      <c r="B75">
        <v>0.05</v>
      </c>
      <c r="C75">
        <v>-6.08</v>
      </c>
      <c r="D75">
        <v>0.8</v>
      </c>
      <c r="E75">
        <v>21.65</v>
      </c>
    </row>
    <row r="76" spans="1:5" x14ac:dyDescent="0.25">
      <c r="A76">
        <v>0.25</v>
      </c>
      <c r="B76">
        <v>0.13</v>
      </c>
      <c r="C76">
        <v>6.2</v>
      </c>
      <c r="D76">
        <v>0.75</v>
      </c>
      <c r="E76">
        <v>21.92</v>
      </c>
    </row>
    <row r="77" spans="1:5" x14ac:dyDescent="0.25">
      <c r="A77">
        <v>0.37</v>
      </c>
      <c r="B77">
        <v>0.17</v>
      </c>
      <c r="C77">
        <v>1.23</v>
      </c>
      <c r="D77">
        <v>0.7</v>
      </c>
      <c r="E77">
        <v>22.06</v>
      </c>
    </row>
    <row r="78" spans="1:5" x14ac:dyDescent="0.25">
      <c r="A78">
        <v>0.37</v>
      </c>
      <c r="B78">
        <v>0.13</v>
      </c>
      <c r="C78">
        <v>0.4</v>
      </c>
      <c r="D78">
        <v>0.56000000000000005</v>
      </c>
      <c r="E78">
        <v>22.11</v>
      </c>
    </row>
    <row r="79" spans="1:5" x14ac:dyDescent="0.25">
      <c r="A79">
        <v>0.75</v>
      </c>
      <c r="B79">
        <v>2.97</v>
      </c>
      <c r="C79">
        <v>1.95</v>
      </c>
      <c r="D79">
        <v>0.98</v>
      </c>
      <c r="E79">
        <v>25.42</v>
      </c>
    </row>
    <row r="80" spans="1:5" x14ac:dyDescent="0.25">
      <c r="A80">
        <v>0.73</v>
      </c>
      <c r="B80">
        <v>2.68</v>
      </c>
      <c r="C80">
        <v>5.21</v>
      </c>
      <c r="D80">
        <v>0.98</v>
      </c>
      <c r="E80">
        <v>25.47</v>
      </c>
    </row>
    <row r="81" spans="1:5" x14ac:dyDescent="0.25">
      <c r="A81">
        <v>0.69</v>
      </c>
      <c r="B81">
        <v>2.37</v>
      </c>
      <c r="C81">
        <v>-0.44</v>
      </c>
      <c r="D81">
        <v>1.98</v>
      </c>
      <c r="E81">
        <v>24.07</v>
      </c>
    </row>
    <row r="82" spans="1:5" x14ac:dyDescent="0.25">
      <c r="A82">
        <v>0.51</v>
      </c>
      <c r="B82">
        <v>0.17</v>
      </c>
      <c r="C82">
        <v>-2.84</v>
      </c>
      <c r="D82">
        <v>1.79</v>
      </c>
      <c r="E82">
        <v>21.57</v>
      </c>
    </row>
    <row r="83" spans="1:5" x14ac:dyDescent="0.25">
      <c r="A83">
        <v>0.62</v>
      </c>
      <c r="B83">
        <v>0.14000000000000001</v>
      </c>
      <c r="C83">
        <v>11.4</v>
      </c>
      <c r="D83">
        <v>1.44</v>
      </c>
      <c r="E83">
        <v>21.7</v>
      </c>
    </row>
    <row r="84" spans="1:5" x14ac:dyDescent="0.25">
      <c r="A84">
        <v>0.65</v>
      </c>
      <c r="B84">
        <v>0.42</v>
      </c>
      <c r="C84">
        <v>1.64</v>
      </c>
      <c r="D84">
        <v>1.33</v>
      </c>
      <c r="E84">
        <v>22.02</v>
      </c>
    </row>
    <row r="85" spans="1:5" x14ac:dyDescent="0.25">
      <c r="A85">
        <v>0.38</v>
      </c>
      <c r="B85">
        <v>0.27</v>
      </c>
      <c r="C85">
        <v>0.68</v>
      </c>
      <c r="D85">
        <v>1.18</v>
      </c>
      <c r="E85">
        <v>22.01</v>
      </c>
    </row>
    <row r="86" spans="1:5" x14ac:dyDescent="0.25">
      <c r="A86">
        <v>0.86</v>
      </c>
      <c r="B86">
        <v>1.29</v>
      </c>
      <c r="C86">
        <v>-39.08</v>
      </c>
      <c r="D86">
        <v>0.87</v>
      </c>
      <c r="E86">
        <v>25.4</v>
      </c>
    </row>
    <row r="87" spans="1:5" x14ac:dyDescent="0.25">
      <c r="A87">
        <v>0.86</v>
      </c>
      <c r="B87">
        <v>1.0900000000000001</v>
      </c>
      <c r="C87">
        <v>1.79</v>
      </c>
      <c r="D87">
        <v>0.9</v>
      </c>
      <c r="E87">
        <v>25.45</v>
      </c>
    </row>
    <row r="88" spans="1:5" x14ac:dyDescent="0.25">
      <c r="A88">
        <v>0.83</v>
      </c>
      <c r="B88">
        <v>0.86</v>
      </c>
      <c r="C88">
        <v>-79.25</v>
      </c>
      <c r="D88">
        <v>0.73</v>
      </c>
      <c r="E88">
        <v>25.35</v>
      </c>
    </row>
    <row r="89" spans="1:5" x14ac:dyDescent="0.25">
      <c r="A89">
        <v>0.93</v>
      </c>
      <c r="B89">
        <v>0.75</v>
      </c>
      <c r="C89">
        <v>1.08</v>
      </c>
      <c r="D89">
        <v>0.8</v>
      </c>
      <c r="E89">
        <v>25.36</v>
      </c>
    </row>
    <row r="90" spans="1:5" x14ac:dyDescent="0.25">
      <c r="A90">
        <v>0.41</v>
      </c>
      <c r="B90">
        <v>0.96</v>
      </c>
      <c r="C90">
        <v>-16.59</v>
      </c>
      <c r="D90">
        <v>0.71</v>
      </c>
      <c r="E90">
        <v>21.98</v>
      </c>
    </row>
    <row r="91" spans="1:5" x14ac:dyDescent="0.25">
      <c r="A91">
        <v>0.41</v>
      </c>
      <c r="B91">
        <v>0.96</v>
      </c>
      <c r="C91">
        <v>4.5999999999999996</v>
      </c>
      <c r="D91">
        <v>1.57</v>
      </c>
      <c r="E91">
        <v>22.13</v>
      </c>
    </row>
    <row r="92" spans="1:5" x14ac:dyDescent="0.25">
      <c r="A92">
        <v>0.41</v>
      </c>
      <c r="B92">
        <v>1.1299999999999999</v>
      </c>
      <c r="C92">
        <v>4.9000000000000004</v>
      </c>
      <c r="D92">
        <v>1.71</v>
      </c>
      <c r="E92">
        <v>22.35</v>
      </c>
    </row>
    <row r="93" spans="1:5" x14ac:dyDescent="0.25">
      <c r="A93">
        <v>0.41</v>
      </c>
      <c r="B93">
        <v>0.93</v>
      </c>
      <c r="C93">
        <v>0.25</v>
      </c>
      <c r="D93">
        <v>2.63</v>
      </c>
      <c r="E93">
        <v>22.4</v>
      </c>
    </row>
    <row r="94" spans="1:5" x14ac:dyDescent="0.25">
      <c r="A94">
        <v>0.18</v>
      </c>
      <c r="B94">
        <v>1.68</v>
      </c>
      <c r="C94">
        <v>-7.93</v>
      </c>
      <c r="D94">
        <v>0.75</v>
      </c>
      <c r="E94">
        <v>20.98</v>
      </c>
    </row>
    <row r="95" spans="1:5" x14ac:dyDescent="0.25">
      <c r="A95">
        <v>0.36</v>
      </c>
      <c r="B95">
        <v>1.42</v>
      </c>
      <c r="C95">
        <v>1.33</v>
      </c>
      <c r="D95">
        <v>0.72</v>
      </c>
      <c r="E95">
        <v>20.96</v>
      </c>
    </row>
    <row r="96" spans="1:5" x14ac:dyDescent="0.25">
      <c r="A96">
        <v>0.57999999999999996</v>
      </c>
      <c r="B96">
        <v>1.44</v>
      </c>
      <c r="C96">
        <v>-1.1200000000000001</v>
      </c>
      <c r="D96">
        <v>0.7</v>
      </c>
      <c r="E96">
        <v>21.02</v>
      </c>
    </row>
    <row r="97" spans="1:5" x14ac:dyDescent="0.25">
      <c r="A97">
        <v>0.54</v>
      </c>
      <c r="B97">
        <v>1.52</v>
      </c>
      <c r="C97">
        <v>-0.28000000000000003</v>
      </c>
      <c r="D97">
        <v>0.7</v>
      </c>
      <c r="E97">
        <v>21.06</v>
      </c>
    </row>
    <row r="98" spans="1:5" x14ac:dyDescent="0.25">
      <c r="A98">
        <v>0.44</v>
      </c>
      <c r="B98">
        <v>0.28999999999999998</v>
      </c>
      <c r="C98">
        <v>-3.71</v>
      </c>
      <c r="D98">
        <v>0.83</v>
      </c>
      <c r="E98">
        <v>20.77</v>
      </c>
    </row>
    <row r="99" spans="1:5" x14ac:dyDescent="0.25">
      <c r="A99">
        <v>0.44</v>
      </c>
      <c r="B99">
        <v>0.16</v>
      </c>
      <c r="C99">
        <v>1.21</v>
      </c>
      <c r="D99">
        <v>1.87</v>
      </c>
      <c r="E99">
        <v>20.89</v>
      </c>
    </row>
    <row r="100" spans="1:5" x14ac:dyDescent="0.25">
      <c r="A100">
        <v>0.67</v>
      </c>
      <c r="B100">
        <v>0.52</v>
      </c>
      <c r="C100">
        <v>4.84</v>
      </c>
      <c r="D100">
        <v>2.13</v>
      </c>
      <c r="E100">
        <v>20.98</v>
      </c>
    </row>
    <row r="101" spans="1:5" x14ac:dyDescent="0.25">
      <c r="A101">
        <v>0.44</v>
      </c>
      <c r="B101">
        <v>0.71</v>
      </c>
      <c r="C101">
        <v>1.66</v>
      </c>
      <c r="D101">
        <v>0.56999999999999995</v>
      </c>
      <c r="E101">
        <v>22.92</v>
      </c>
    </row>
    <row r="102" spans="1:5" x14ac:dyDescent="0.25">
      <c r="A102">
        <v>0.44</v>
      </c>
      <c r="B102">
        <v>0.69</v>
      </c>
      <c r="C102">
        <v>1.19</v>
      </c>
      <c r="D102">
        <v>0.54</v>
      </c>
      <c r="E102">
        <v>23.02</v>
      </c>
    </row>
    <row r="103" spans="1:5" x14ac:dyDescent="0.25">
      <c r="A103">
        <v>0.44</v>
      </c>
      <c r="B103">
        <v>0.57999999999999996</v>
      </c>
      <c r="C103">
        <v>-0.7</v>
      </c>
      <c r="D103">
        <v>0.51</v>
      </c>
      <c r="E103">
        <v>22.95</v>
      </c>
    </row>
    <row r="104" spans="1:5" x14ac:dyDescent="0.25">
      <c r="A104">
        <v>0.44</v>
      </c>
      <c r="B104">
        <v>0.51</v>
      </c>
      <c r="C104">
        <v>8.23</v>
      </c>
      <c r="D104">
        <v>0.46</v>
      </c>
      <c r="E104">
        <v>23</v>
      </c>
    </row>
    <row r="105" spans="1:5" x14ac:dyDescent="0.25">
      <c r="A105">
        <v>0.23</v>
      </c>
      <c r="B105">
        <v>1.42</v>
      </c>
      <c r="C105">
        <v>8.23</v>
      </c>
      <c r="D105">
        <v>1.31</v>
      </c>
      <c r="E105">
        <v>23.23</v>
      </c>
    </row>
    <row r="106" spans="1:5" x14ac:dyDescent="0.25">
      <c r="A106">
        <v>0.59</v>
      </c>
      <c r="B106">
        <v>1.1200000000000001</v>
      </c>
      <c r="C106">
        <v>2.0099999999999998</v>
      </c>
      <c r="D106">
        <v>0.87</v>
      </c>
      <c r="E106">
        <v>23.37</v>
      </c>
    </row>
    <row r="107" spans="1:5" x14ac:dyDescent="0.25">
      <c r="A107">
        <v>0.91</v>
      </c>
      <c r="B107">
        <v>1.24</v>
      </c>
      <c r="C107">
        <v>3.92</v>
      </c>
      <c r="D107">
        <v>0.72</v>
      </c>
      <c r="E107">
        <v>23.41</v>
      </c>
    </row>
    <row r="108" spans="1:5" x14ac:dyDescent="0.25">
      <c r="A108">
        <v>0.99</v>
      </c>
      <c r="B108">
        <v>1.05</v>
      </c>
      <c r="C108">
        <v>-32.39</v>
      </c>
      <c r="D108">
        <v>0.74</v>
      </c>
      <c r="E108">
        <v>23.39</v>
      </c>
    </row>
    <row r="109" spans="1:5" x14ac:dyDescent="0.25">
      <c r="A109">
        <v>0.4</v>
      </c>
      <c r="B109">
        <v>0.28999999999999998</v>
      </c>
      <c r="C109">
        <v>4.32</v>
      </c>
      <c r="D109">
        <v>0.94</v>
      </c>
      <c r="E109">
        <v>21.07</v>
      </c>
    </row>
    <row r="110" spans="1:5" x14ac:dyDescent="0.25">
      <c r="A110">
        <v>0.4</v>
      </c>
      <c r="B110">
        <v>0.21</v>
      </c>
      <c r="C110">
        <v>3.8</v>
      </c>
      <c r="D110">
        <v>0.89</v>
      </c>
      <c r="E110">
        <v>21.25</v>
      </c>
    </row>
    <row r="111" spans="1:5" x14ac:dyDescent="0.25">
      <c r="A111">
        <v>0.4</v>
      </c>
      <c r="B111">
        <v>0.27</v>
      </c>
      <c r="C111">
        <v>3.15</v>
      </c>
      <c r="D111">
        <v>1.24</v>
      </c>
      <c r="E111">
        <v>21.32</v>
      </c>
    </row>
    <row r="112" spans="1:5" x14ac:dyDescent="0.25">
      <c r="A112">
        <v>0.4</v>
      </c>
      <c r="B112">
        <v>0.66</v>
      </c>
      <c r="C112">
        <v>0.91</v>
      </c>
      <c r="D112">
        <v>0.96</v>
      </c>
      <c r="E112">
        <v>22.11</v>
      </c>
    </row>
    <row r="113" spans="1:5" x14ac:dyDescent="0.25">
      <c r="A113">
        <v>0.26</v>
      </c>
      <c r="B113">
        <v>0.27</v>
      </c>
      <c r="C113">
        <v>120.47</v>
      </c>
      <c r="D113">
        <v>0.51</v>
      </c>
      <c r="E113">
        <v>21.75</v>
      </c>
    </row>
    <row r="114" spans="1:5" x14ac:dyDescent="0.25">
      <c r="A114">
        <v>0.68</v>
      </c>
      <c r="B114">
        <v>0.22</v>
      </c>
      <c r="C114">
        <v>13.68</v>
      </c>
      <c r="D114">
        <v>0.66</v>
      </c>
      <c r="E114">
        <v>21.82</v>
      </c>
    </row>
    <row r="115" spans="1:5" x14ac:dyDescent="0.25">
      <c r="A115">
        <v>0.62</v>
      </c>
      <c r="B115">
        <v>0.2</v>
      </c>
      <c r="C115">
        <v>3.81</v>
      </c>
      <c r="D115">
        <v>0.75</v>
      </c>
      <c r="E115">
        <v>21.82</v>
      </c>
    </row>
    <row r="116" spans="1:5" x14ac:dyDescent="0.25">
      <c r="A116">
        <v>0.66</v>
      </c>
      <c r="B116">
        <v>0.21</v>
      </c>
      <c r="C116">
        <v>5.85</v>
      </c>
      <c r="D116">
        <v>0.68</v>
      </c>
      <c r="E116">
        <v>22.05</v>
      </c>
    </row>
    <row r="117" spans="1:5" x14ac:dyDescent="0.25">
      <c r="A117">
        <v>0.54</v>
      </c>
      <c r="B117">
        <v>1.1599999999999999</v>
      </c>
      <c r="C117">
        <v>0.2</v>
      </c>
      <c r="D117">
        <v>1.1100000000000001</v>
      </c>
      <c r="E117">
        <v>22.26</v>
      </c>
    </row>
    <row r="118" spans="1:5" x14ac:dyDescent="0.25">
      <c r="A118">
        <v>0.54</v>
      </c>
      <c r="B118">
        <v>1.2</v>
      </c>
      <c r="C118">
        <v>0.79</v>
      </c>
      <c r="D118">
        <v>0.95</v>
      </c>
      <c r="E118">
        <v>22.51</v>
      </c>
    </row>
    <row r="119" spans="1:5" x14ac:dyDescent="0.25">
      <c r="A119">
        <v>0.56000000000000005</v>
      </c>
      <c r="B119">
        <v>1.19</v>
      </c>
      <c r="C119">
        <v>0.47</v>
      </c>
      <c r="D119">
        <v>0.97</v>
      </c>
      <c r="E119">
        <v>22.62</v>
      </c>
    </row>
    <row r="120" spans="1:5" x14ac:dyDescent="0.25">
      <c r="A120">
        <v>0.59</v>
      </c>
      <c r="B120">
        <v>1.18</v>
      </c>
      <c r="C120">
        <v>0.25</v>
      </c>
      <c r="D120">
        <v>0.89</v>
      </c>
      <c r="E120">
        <v>22.78</v>
      </c>
    </row>
    <row r="121" spans="1:5" x14ac:dyDescent="0.25">
      <c r="A121">
        <v>0.44</v>
      </c>
      <c r="B121">
        <v>0.97</v>
      </c>
      <c r="C121">
        <v>6.1</v>
      </c>
      <c r="D121">
        <v>2.35</v>
      </c>
      <c r="E121">
        <v>20.73</v>
      </c>
    </row>
    <row r="122" spans="1:5" x14ac:dyDescent="0.25">
      <c r="A122">
        <v>0.53</v>
      </c>
      <c r="B122">
        <v>1.04</v>
      </c>
      <c r="C122">
        <v>-2.46</v>
      </c>
      <c r="D122">
        <v>2.4</v>
      </c>
      <c r="E122">
        <v>20.72</v>
      </c>
    </row>
    <row r="123" spans="1:5" x14ac:dyDescent="0.25">
      <c r="A123">
        <v>0.53</v>
      </c>
      <c r="B123">
        <v>1.17</v>
      </c>
      <c r="C123">
        <v>128.5</v>
      </c>
      <c r="D123">
        <v>0.93</v>
      </c>
      <c r="E123">
        <v>20.58</v>
      </c>
    </row>
    <row r="124" spans="1:5" x14ac:dyDescent="0.25">
      <c r="A124">
        <v>0.53</v>
      </c>
      <c r="B124">
        <v>0.86</v>
      </c>
      <c r="C124">
        <v>12.15</v>
      </c>
      <c r="D124">
        <v>1.47</v>
      </c>
      <c r="E124">
        <v>20.14</v>
      </c>
    </row>
    <row r="125" spans="1:5" x14ac:dyDescent="0.25">
      <c r="A125">
        <v>0.15</v>
      </c>
      <c r="B125">
        <v>0.41</v>
      </c>
      <c r="C125">
        <v>5.24</v>
      </c>
      <c r="D125">
        <v>1.24</v>
      </c>
      <c r="E125">
        <v>21.56</v>
      </c>
    </row>
    <row r="126" spans="1:5" x14ac:dyDescent="0.25">
      <c r="A126">
        <v>0.43</v>
      </c>
      <c r="B126">
        <v>0.23</v>
      </c>
      <c r="C126">
        <v>2.0299999999999998</v>
      </c>
      <c r="D126">
        <v>1.33</v>
      </c>
      <c r="E126">
        <v>21.76</v>
      </c>
    </row>
    <row r="127" spans="1:5" x14ac:dyDescent="0.25">
      <c r="A127">
        <v>0.47</v>
      </c>
      <c r="B127">
        <v>0.21</v>
      </c>
      <c r="C127">
        <v>1.34</v>
      </c>
      <c r="D127">
        <v>1.04</v>
      </c>
      <c r="E127">
        <v>21.87</v>
      </c>
    </row>
    <row r="128" spans="1:5" x14ac:dyDescent="0.25">
      <c r="A128">
        <v>0.5</v>
      </c>
      <c r="B128">
        <v>0.2</v>
      </c>
      <c r="C128">
        <v>2.82</v>
      </c>
      <c r="D128">
        <v>0.88</v>
      </c>
      <c r="E128">
        <v>21.84</v>
      </c>
    </row>
    <row r="129" spans="1:5" x14ac:dyDescent="0.25">
      <c r="A129">
        <v>0.49</v>
      </c>
      <c r="B129">
        <v>0.87</v>
      </c>
      <c r="C129">
        <v>-178.88</v>
      </c>
      <c r="D129">
        <v>3.45</v>
      </c>
      <c r="E129">
        <v>20.72</v>
      </c>
    </row>
    <row r="130" spans="1:5" x14ac:dyDescent="0.25">
      <c r="A130">
        <v>0.5</v>
      </c>
      <c r="B130">
        <v>1.1200000000000001</v>
      </c>
      <c r="C130">
        <v>-5.33</v>
      </c>
      <c r="D130">
        <v>2.2000000000000002</v>
      </c>
      <c r="E130">
        <v>20.71</v>
      </c>
    </row>
    <row r="131" spans="1:5" x14ac:dyDescent="0.25">
      <c r="A131">
        <v>0.43</v>
      </c>
      <c r="B131">
        <v>0.28000000000000003</v>
      </c>
      <c r="C131">
        <v>15.91</v>
      </c>
      <c r="D131">
        <v>0.42</v>
      </c>
      <c r="E131">
        <v>20.39</v>
      </c>
    </row>
    <row r="132" spans="1:5" x14ac:dyDescent="0.25">
      <c r="A132">
        <v>0.45</v>
      </c>
      <c r="B132">
        <v>0.27</v>
      </c>
      <c r="C132">
        <v>-6.39</v>
      </c>
      <c r="D132">
        <v>0.4</v>
      </c>
      <c r="E132">
        <v>20.34</v>
      </c>
    </row>
    <row r="133" spans="1:5" x14ac:dyDescent="0.25">
      <c r="A133">
        <v>0.43</v>
      </c>
      <c r="B133">
        <v>0.27</v>
      </c>
      <c r="C133">
        <v>-3.15</v>
      </c>
      <c r="D133">
        <v>0.4</v>
      </c>
      <c r="E133">
        <v>20.32</v>
      </c>
    </row>
    <row r="134" spans="1:5" x14ac:dyDescent="0.25">
      <c r="A134">
        <v>0.42</v>
      </c>
      <c r="B134">
        <v>0.25</v>
      </c>
      <c r="C134">
        <v>-8.7899999999999991</v>
      </c>
      <c r="D134">
        <v>0.39</v>
      </c>
      <c r="E134">
        <v>20.3</v>
      </c>
    </row>
    <row r="135" spans="1:5" x14ac:dyDescent="0.25">
      <c r="A135">
        <v>0.44</v>
      </c>
      <c r="B135">
        <v>0.22</v>
      </c>
      <c r="C135">
        <v>1.46</v>
      </c>
      <c r="D135">
        <v>1.03</v>
      </c>
      <c r="E135">
        <v>20.71</v>
      </c>
    </row>
    <row r="136" spans="1:5" x14ac:dyDescent="0.25">
      <c r="A136">
        <v>0.47</v>
      </c>
      <c r="B136">
        <v>0.24</v>
      </c>
      <c r="C136">
        <v>1.35</v>
      </c>
      <c r="D136">
        <v>1.03</v>
      </c>
      <c r="E136">
        <v>20.99</v>
      </c>
    </row>
    <row r="137" spans="1:5" x14ac:dyDescent="0.25">
      <c r="A137">
        <v>0.5</v>
      </c>
      <c r="B137">
        <v>0.06</v>
      </c>
      <c r="C137">
        <v>1.66</v>
      </c>
      <c r="D137">
        <v>0.93</v>
      </c>
      <c r="E137">
        <v>20.86</v>
      </c>
    </row>
    <row r="138" spans="1:5" x14ac:dyDescent="0.25">
      <c r="A138">
        <v>0.54</v>
      </c>
      <c r="B138">
        <v>0.06</v>
      </c>
      <c r="C138">
        <v>4.3099999999999996</v>
      </c>
      <c r="D138">
        <v>0.75</v>
      </c>
      <c r="E138">
        <v>20.87</v>
      </c>
    </row>
    <row r="139" spans="1:5" x14ac:dyDescent="0.25">
      <c r="A139">
        <v>0.36</v>
      </c>
      <c r="B139">
        <v>0.56999999999999995</v>
      </c>
      <c r="C139">
        <v>-88.25</v>
      </c>
      <c r="D139">
        <v>1.1200000000000001</v>
      </c>
      <c r="E139">
        <v>20.47</v>
      </c>
    </row>
    <row r="140" spans="1:5" x14ac:dyDescent="0.25">
      <c r="A140">
        <v>0.35</v>
      </c>
      <c r="B140">
        <v>0.2</v>
      </c>
      <c r="C140">
        <v>-4.18</v>
      </c>
      <c r="D140">
        <v>1.23</v>
      </c>
      <c r="E140">
        <v>20.350000000000001</v>
      </c>
    </row>
    <row r="141" spans="1:5" x14ac:dyDescent="0.25">
      <c r="A141">
        <v>0.35</v>
      </c>
      <c r="B141">
        <v>0.11</v>
      </c>
      <c r="C141">
        <v>3.9</v>
      </c>
      <c r="D141">
        <v>1.89</v>
      </c>
      <c r="E141">
        <v>20.309999999999999</v>
      </c>
    </row>
    <row r="142" spans="1:5" x14ac:dyDescent="0.25">
      <c r="A142">
        <v>0.43</v>
      </c>
      <c r="B142">
        <v>1.85</v>
      </c>
      <c r="C142">
        <v>3.39</v>
      </c>
      <c r="D142">
        <v>2.42</v>
      </c>
      <c r="E142">
        <v>20.94</v>
      </c>
    </row>
    <row r="143" spans="1:5" x14ac:dyDescent="0.25">
      <c r="A143">
        <v>0.43</v>
      </c>
      <c r="B143">
        <v>2.33</v>
      </c>
      <c r="C143">
        <v>0.64</v>
      </c>
      <c r="D143">
        <v>1.42</v>
      </c>
      <c r="E143">
        <v>21.94</v>
      </c>
    </row>
    <row r="144" spans="1:5" x14ac:dyDescent="0.25">
      <c r="A144">
        <v>0.43</v>
      </c>
      <c r="B144">
        <v>1.07</v>
      </c>
      <c r="C144">
        <v>-0.26</v>
      </c>
      <c r="D144">
        <v>1.8</v>
      </c>
      <c r="E144">
        <v>22.26</v>
      </c>
    </row>
    <row r="145" spans="1:5" x14ac:dyDescent="0.25">
      <c r="A145">
        <v>0.28999999999999998</v>
      </c>
      <c r="B145">
        <v>0.53</v>
      </c>
      <c r="C145">
        <v>-18.75</v>
      </c>
      <c r="D145">
        <v>0.88</v>
      </c>
      <c r="E145">
        <v>20.059999999999999</v>
      </c>
    </row>
    <row r="146" spans="1:5" x14ac:dyDescent="0.25">
      <c r="A146">
        <v>0.31</v>
      </c>
      <c r="B146">
        <v>0.62</v>
      </c>
      <c r="C146">
        <v>-19.399999999999999</v>
      </c>
      <c r="D146">
        <v>0.7</v>
      </c>
      <c r="E146">
        <v>20.18</v>
      </c>
    </row>
    <row r="147" spans="1:5" x14ac:dyDescent="0.25">
      <c r="A147">
        <v>0.31</v>
      </c>
      <c r="B147">
        <v>0.86</v>
      </c>
      <c r="C147">
        <v>4.24</v>
      </c>
      <c r="D147">
        <v>1.4</v>
      </c>
      <c r="E147">
        <v>20.399999999999999</v>
      </c>
    </row>
    <row r="148" spans="1:5" x14ac:dyDescent="0.25">
      <c r="A148">
        <v>0.31</v>
      </c>
      <c r="B148">
        <v>0.64</v>
      </c>
      <c r="C148">
        <v>3.76</v>
      </c>
      <c r="D148">
        <v>2.27</v>
      </c>
      <c r="E148">
        <v>20.41</v>
      </c>
    </row>
    <row r="149" spans="1:5" x14ac:dyDescent="0.25">
      <c r="A149">
        <v>0.39</v>
      </c>
      <c r="B149">
        <v>0.43</v>
      </c>
      <c r="C149">
        <v>3.81</v>
      </c>
      <c r="D149">
        <v>1.9</v>
      </c>
      <c r="E149">
        <v>22.83</v>
      </c>
    </row>
    <row r="150" spans="1:5" x14ac:dyDescent="0.25">
      <c r="A150">
        <v>0.39</v>
      </c>
      <c r="B150">
        <v>0.3</v>
      </c>
      <c r="C150">
        <v>0.68</v>
      </c>
      <c r="D150">
        <v>2.37</v>
      </c>
      <c r="E150">
        <v>23.17</v>
      </c>
    </row>
    <row r="151" spans="1:5" x14ac:dyDescent="0.25">
      <c r="A151">
        <v>0.28000000000000003</v>
      </c>
      <c r="B151">
        <v>0.27</v>
      </c>
      <c r="C151">
        <v>2.76</v>
      </c>
      <c r="D151">
        <v>1.96</v>
      </c>
      <c r="E151">
        <v>23.16</v>
      </c>
    </row>
    <row r="152" spans="1:5" x14ac:dyDescent="0.25">
      <c r="A152">
        <v>0.28000000000000003</v>
      </c>
      <c r="B152">
        <v>0.31</v>
      </c>
      <c r="C152">
        <v>3.66</v>
      </c>
      <c r="D152">
        <v>1.77</v>
      </c>
      <c r="E152">
        <v>23.23</v>
      </c>
    </row>
    <row r="153" spans="1:5" x14ac:dyDescent="0.25">
      <c r="A153">
        <v>0.37</v>
      </c>
      <c r="B153">
        <v>1.68</v>
      </c>
      <c r="C153">
        <v>11.57</v>
      </c>
      <c r="D153">
        <v>0.76</v>
      </c>
      <c r="E153">
        <v>21.33</v>
      </c>
    </row>
    <row r="154" spans="1:5" x14ac:dyDescent="0.25">
      <c r="A154">
        <v>0.44</v>
      </c>
      <c r="B154">
        <v>1.17</v>
      </c>
      <c r="C154">
        <v>-7.96</v>
      </c>
      <c r="D154">
        <v>0.64</v>
      </c>
      <c r="E154">
        <v>21.39</v>
      </c>
    </row>
    <row r="155" spans="1:5" x14ac:dyDescent="0.25">
      <c r="A155">
        <v>0.41</v>
      </c>
      <c r="B155">
        <v>0.75</v>
      </c>
      <c r="C155">
        <v>1.69</v>
      </c>
      <c r="D155">
        <v>0.54</v>
      </c>
      <c r="E155">
        <v>21.23</v>
      </c>
    </row>
    <row r="156" spans="1:5" x14ac:dyDescent="0.25">
      <c r="A156">
        <v>0.41</v>
      </c>
      <c r="B156">
        <v>0.7</v>
      </c>
      <c r="C156">
        <v>9.14</v>
      </c>
      <c r="D156">
        <v>0.79</v>
      </c>
      <c r="E156">
        <v>21.32</v>
      </c>
    </row>
    <row r="157" spans="1:5" x14ac:dyDescent="0.25">
      <c r="A157">
        <v>0.42</v>
      </c>
      <c r="B157">
        <v>0.74</v>
      </c>
      <c r="C157">
        <v>1.28</v>
      </c>
      <c r="D157">
        <v>1.1200000000000001</v>
      </c>
      <c r="E157">
        <v>21.06</v>
      </c>
    </row>
    <row r="158" spans="1:5" x14ac:dyDescent="0.25">
      <c r="A158">
        <v>0.47</v>
      </c>
      <c r="B158">
        <v>0.39</v>
      </c>
      <c r="C158">
        <v>1.81</v>
      </c>
      <c r="D158">
        <v>2.73</v>
      </c>
      <c r="E158">
        <v>21.24</v>
      </c>
    </row>
    <row r="159" spans="1:5" x14ac:dyDescent="0.25">
      <c r="A159">
        <v>0.56000000000000005</v>
      </c>
      <c r="B159">
        <v>0.51</v>
      </c>
      <c r="C159">
        <v>3.31</v>
      </c>
      <c r="D159">
        <v>1.5</v>
      </c>
      <c r="E159">
        <v>21.53</v>
      </c>
    </row>
    <row r="160" spans="1:5" x14ac:dyDescent="0.25">
      <c r="A160">
        <v>0.63</v>
      </c>
      <c r="B160">
        <v>0.37</v>
      </c>
      <c r="C160">
        <v>2.36</v>
      </c>
      <c r="D160">
        <v>1.19</v>
      </c>
      <c r="E160">
        <v>21.59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CSR</vt:lpstr>
      <vt:lpstr>SM</vt:lpstr>
      <vt:lpstr>LV</vt:lpstr>
      <vt:lpstr>TOBINS Q</vt:lpstr>
      <vt:lpstr>UK</vt:lpstr>
      <vt:lpstr>4 TAHUN TOBINS</vt:lpstr>
      <vt:lpstr>outlier data</vt:lpstr>
      <vt:lpstr>total sampel 159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effelin albina yahya</cp:lastModifiedBy>
  <dcterms:modified xsi:type="dcterms:W3CDTF">2025-09-11T03:50:25Z</dcterms:modified>
</cp:coreProperties>
</file>